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68.180.168.181\geology\html\docs\statistics\overview1.0\"/>
    </mc:Choice>
  </mc:AlternateContent>
  <xr:revisionPtr revIDLastSave="0" documentId="8_{A1D26B06-5770-4B7F-A964-0702A52BA0ED}" xr6:coauthVersionLast="46" xr6:coauthVersionMax="46" xr10:uidLastSave="{00000000-0000-0000-0000-000000000000}"/>
  <bookViews>
    <workbookView xWindow="-28920" yWindow="-75" windowWidth="29040" windowHeight="15840" xr2:uid="{976024F5-F0EA-4D59-B91C-8562987D8BE7}"/>
  </bookViews>
  <sheets>
    <sheet name="T 1.7 &amp; F 1.4" sheetId="1" r:id="rId1"/>
  </sheets>
  <definedNames>
    <definedName name="_xlnm.Print_Area" localSheetId="0">'T 1.7 &amp; F 1.4'!$A$1:$U$124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F6" i="1" s="1"/>
  <c r="C6" i="1"/>
  <c r="D6" i="1"/>
  <c r="E6" i="1"/>
  <c r="G6" i="1"/>
  <c r="H6" i="1"/>
  <c r="I6" i="1"/>
  <c r="J6" i="1"/>
  <c r="K6" i="1"/>
  <c r="M6" i="1"/>
  <c r="BH6" i="1"/>
  <c r="B7" i="1"/>
  <c r="C7" i="1"/>
  <c r="D7" i="1"/>
  <c r="E7" i="1"/>
  <c r="G7" i="1"/>
  <c r="H7" i="1"/>
  <c r="I7" i="1"/>
  <c r="J7" i="1"/>
  <c r="K7" i="1"/>
  <c r="M7" i="1"/>
  <c r="BH7" i="1" s="1"/>
  <c r="B8" i="1"/>
  <c r="F8" i="1" s="1"/>
  <c r="C8" i="1"/>
  <c r="D8" i="1"/>
  <c r="E8" i="1"/>
  <c r="G8" i="1"/>
  <c r="H8" i="1"/>
  <c r="I8" i="1"/>
  <c r="J8" i="1"/>
  <c r="K8" i="1"/>
  <c r="M8" i="1"/>
  <c r="BH8" i="1"/>
  <c r="B9" i="1"/>
  <c r="C9" i="1"/>
  <c r="D9" i="1"/>
  <c r="E9" i="1"/>
  <c r="G9" i="1"/>
  <c r="H9" i="1"/>
  <c r="I9" i="1"/>
  <c r="J9" i="1"/>
  <c r="K9" i="1"/>
  <c r="M9" i="1"/>
  <c r="BH9" i="1"/>
  <c r="B10" i="1"/>
  <c r="F10" i="1" s="1"/>
  <c r="C10" i="1"/>
  <c r="D10" i="1"/>
  <c r="E10" i="1"/>
  <c r="G10" i="1"/>
  <c r="H10" i="1"/>
  <c r="I10" i="1"/>
  <c r="J10" i="1"/>
  <c r="K10" i="1"/>
  <c r="M10" i="1"/>
  <c r="BH10" i="1"/>
  <c r="B11" i="1"/>
  <c r="C11" i="1"/>
  <c r="F11" i="1" s="1"/>
  <c r="D11" i="1"/>
  <c r="E11" i="1"/>
  <c r="G11" i="1"/>
  <c r="H11" i="1"/>
  <c r="I11" i="1"/>
  <c r="J11" i="1"/>
  <c r="K11" i="1"/>
  <c r="M11" i="1"/>
  <c r="BH11" i="1" s="1"/>
  <c r="B12" i="1"/>
  <c r="F12" i="1" s="1"/>
  <c r="C12" i="1"/>
  <c r="D12" i="1"/>
  <c r="E12" i="1"/>
  <c r="G12" i="1"/>
  <c r="H12" i="1"/>
  <c r="I12" i="1"/>
  <c r="J12" i="1"/>
  <c r="K12" i="1"/>
  <c r="M12" i="1"/>
  <c r="BH12" i="1"/>
  <c r="B13" i="1"/>
  <c r="C13" i="1"/>
  <c r="D13" i="1"/>
  <c r="E13" i="1"/>
  <c r="G13" i="1"/>
  <c r="H13" i="1"/>
  <c r="I13" i="1"/>
  <c r="J13" i="1"/>
  <c r="K13" i="1"/>
  <c r="M13" i="1"/>
  <c r="BH13" i="1"/>
  <c r="B14" i="1"/>
  <c r="F14" i="1" s="1"/>
  <c r="C14" i="1"/>
  <c r="D14" i="1"/>
  <c r="E14" i="1"/>
  <c r="G14" i="1"/>
  <c r="H14" i="1"/>
  <c r="BH14" i="1" s="1"/>
  <c r="I14" i="1"/>
  <c r="J14" i="1"/>
  <c r="K14" i="1"/>
  <c r="M14" i="1"/>
  <c r="B15" i="1"/>
  <c r="C15" i="1"/>
  <c r="F15" i="1" s="1"/>
  <c r="D15" i="1"/>
  <c r="E15" i="1"/>
  <c r="G15" i="1"/>
  <c r="H15" i="1"/>
  <c r="I15" i="1"/>
  <c r="J15" i="1"/>
  <c r="K15" i="1"/>
  <c r="M15" i="1"/>
  <c r="BH15" i="1" s="1"/>
  <c r="B16" i="1"/>
  <c r="F16" i="1" s="1"/>
  <c r="C16" i="1"/>
  <c r="D16" i="1"/>
  <c r="E16" i="1"/>
  <c r="G16" i="1"/>
  <c r="H16" i="1"/>
  <c r="I16" i="1"/>
  <c r="J16" i="1"/>
  <c r="K16" i="1"/>
  <c r="M16" i="1"/>
  <c r="BH16" i="1"/>
  <c r="B17" i="1"/>
  <c r="C17" i="1"/>
  <c r="F17" i="1" s="1"/>
  <c r="D17" i="1"/>
  <c r="E17" i="1"/>
  <c r="G17" i="1"/>
  <c r="H17" i="1"/>
  <c r="I17" i="1"/>
  <c r="J17" i="1"/>
  <c r="K17" i="1"/>
  <c r="M17" i="1"/>
  <c r="BH17" i="1" s="1"/>
  <c r="B18" i="1"/>
  <c r="F18" i="1" s="1"/>
  <c r="C18" i="1"/>
  <c r="D18" i="1"/>
  <c r="E18" i="1"/>
  <c r="G18" i="1"/>
  <c r="H18" i="1"/>
  <c r="I18" i="1"/>
  <c r="J18" i="1"/>
  <c r="K18" i="1"/>
  <c r="M18" i="1"/>
  <c r="BH18" i="1"/>
  <c r="B19" i="1"/>
  <c r="C19" i="1"/>
  <c r="D19" i="1"/>
  <c r="E19" i="1"/>
  <c r="G19" i="1"/>
  <c r="H19" i="1"/>
  <c r="I19" i="1"/>
  <c r="J19" i="1"/>
  <c r="K19" i="1"/>
  <c r="M19" i="1"/>
  <c r="BH19" i="1"/>
  <c r="B20" i="1"/>
  <c r="F20" i="1" s="1"/>
  <c r="C20" i="1"/>
  <c r="D20" i="1"/>
  <c r="E20" i="1"/>
  <c r="G20" i="1"/>
  <c r="H20" i="1"/>
  <c r="I20" i="1"/>
  <c r="J20" i="1"/>
  <c r="K20" i="1"/>
  <c r="M20" i="1"/>
  <c r="BH20" i="1"/>
  <c r="B21" i="1"/>
  <c r="C21" i="1"/>
  <c r="D21" i="1"/>
  <c r="E21" i="1"/>
  <c r="G21" i="1"/>
  <c r="H21" i="1"/>
  <c r="I21" i="1"/>
  <c r="J21" i="1"/>
  <c r="K21" i="1"/>
  <c r="M21" i="1"/>
  <c r="BH21" i="1" s="1"/>
  <c r="B22" i="1"/>
  <c r="F22" i="1" s="1"/>
  <c r="C22" i="1"/>
  <c r="D22" i="1"/>
  <c r="E22" i="1"/>
  <c r="G22" i="1"/>
  <c r="H22" i="1"/>
  <c r="I22" i="1"/>
  <c r="J22" i="1"/>
  <c r="K22" i="1"/>
  <c r="M22" i="1"/>
  <c r="BH22" i="1"/>
  <c r="B23" i="1"/>
  <c r="C23" i="1"/>
  <c r="F23" i="1" s="1"/>
  <c r="D23" i="1"/>
  <c r="E23" i="1"/>
  <c r="G23" i="1"/>
  <c r="H23" i="1"/>
  <c r="I23" i="1"/>
  <c r="J23" i="1"/>
  <c r="K23" i="1"/>
  <c r="M23" i="1"/>
  <c r="BH23" i="1"/>
  <c r="B24" i="1"/>
  <c r="F24" i="1" s="1"/>
  <c r="C24" i="1"/>
  <c r="D24" i="1"/>
  <c r="E24" i="1"/>
  <c r="G24" i="1"/>
  <c r="H24" i="1"/>
  <c r="I24" i="1"/>
  <c r="J24" i="1"/>
  <c r="K24" i="1"/>
  <c r="M24" i="1"/>
  <c r="BH24" i="1"/>
  <c r="B25" i="1"/>
  <c r="C25" i="1"/>
  <c r="F25" i="1" s="1"/>
  <c r="D25" i="1"/>
  <c r="E25" i="1"/>
  <c r="G25" i="1"/>
  <c r="H25" i="1"/>
  <c r="I25" i="1"/>
  <c r="J25" i="1"/>
  <c r="K25" i="1"/>
  <c r="M25" i="1"/>
  <c r="BH25" i="1" s="1"/>
  <c r="B26" i="1"/>
  <c r="F26" i="1" s="1"/>
  <c r="C26" i="1"/>
  <c r="D26" i="1"/>
  <c r="E26" i="1"/>
  <c r="G26" i="1"/>
  <c r="H26" i="1"/>
  <c r="I26" i="1"/>
  <c r="J26" i="1"/>
  <c r="K26" i="1"/>
  <c r="M26" i="1"/>
  <c r="BH26" i="1"/>
  <c r="B27" i="1"/>
  <c r="C27" i="1"/>
  <c r="D27" i="1"/>
  <c r="E27" i="1"/>
  <c r="G27" i="1"/>
  <c r="H27" i="1"/>
  <c r="I27" i="1"/>
  <c r="J27" i="1"/>
  <c r="K27" i="1"/>
  <c r="M27" i="1"/>
  <c r="BH27" i="1"/>
  <c r="B28" i="1"/>
  <c r="F28" i="1" s="1"/>
  <c r="C28" i="1"/>
  <c r="D28" i="1"/>
  <c r="E28" i="1"/>
  <c r="G28" i="1"/>
  <c r="H28" i="1"/>
  <c r="I28" i="1"/>
  <c r="J28" i="1"/>
  <c r="K28" i="1"/>
  <c r="M28" i="1"/>
  <c r="BH28" i="1"/>
  <c r="B29" i="1"/>
  <c r="C29" i="1"/>
  <c r="D29" i="1"/>
  <c r="E29" i="1"/>
  <c r="G29" i="1"/>
  <c r="H29" i="1"/>
  <c r="I29" i="1"/>
  <c r="J29" i="1"/>
  <c r="K29" i="1"/>
  <c r="M29" i="1"/>
  <c r="BH29" i="1"/>
  <c r="B30" i="1"/>
  <c r="F30" i="1" s="1"/>
  <c r="C30" i="1"/>
  <c r="D30" i="1"/>
  <c r="E30" i="1"/>
  <c r="G30" i="1"/>
  <c r="H30" i="1"/>
  <c r="I30" i="1"/>
  <c r="J30" i="1"/>
  <c r="K30" i="1"/>
  <c r="M30" i="1"/>
  <c r="BH30" i="1"/>
  <c r="B31" i="1"/>
  <c r="C31" i="1"/>
  <c r="F31" i="1" s="1"/>
  <c r="D31" i="1"/>
  <c r="E31" i="1"/>
  <c r="G31" i="1"/>
  <c r="H31" i="1"/>
  <c r="I31" i="1"/>
  <c r="J31" i="1"/>
  <c r="K31" i="1"/>
  <c r="M31" i="1"/>
  <c r="BH31" i="1" s="1"/>
  <c r="B32" i="1"/>
  <c r="F32" i="1" s="1"/>
  <c r="C32" i="1"/>
  <c r="D32" i="1"/>
  <c r="E32" i="1"/>
  <c r="G32" i="1"/>
  <c r="H32" i="1"/>
  <c r="I32" i="1"/>
  <c r="J32" i="1"/>
  <c r="K32" i="1"/>
  <c r="M32" i="1"/>
  <c r="BH32" i="1"/>
  <c r="B33" i="1"/>
  <c r="C33" i="1"/>
  <c r="F33" i="1" s="1"/>
  <c r="D33" i="1"/>
  <c r="E33" i="1"/>
  <c r="G33" i="1"/>
  <c r="H33" i="1"/>
  <c r="I33" i="1"/>
  <c r="J33" i="1"/>
  <c r="K33" i="1"/>
  <c r="M33" i="1"/>
  <c r="BH33" i="1" s="1"/>
  <c r="B34" i="1"/>
  <c r="F34" i="1" s="1"/>
  <c r="C34" i="1"/>
  <c r="D34" i="1"/>
  <c r="E34" i="1"/>
  <c r="G34" i="1"/>
  <c r="H34" i="1"/>
  <c r="I34" i="1"/>
  <c r="J34" i="1"/>
  <c r="K34" i="1"/>
  <c r="M34" i="1"/>
  <c r="BH34" i="1"/>
  <c r="B35" i="1"/>
  <c r="C35" i="1"/>
  <c r="D35" i="1"/>
  <c r="E35" i="1"/>
  <c r="G35" i="1"/>
  <c r="H35" i="1"/>
  <c r="I35" i="1"/>
  <c r="J35" i="1"/>
  <c r="K35" i="1"/>
  <c r="M35" i="1"/>
  <c r="BH35" i="1"/>
  <c r="B36" i="1"/>
  <c r="F36" i="1" s="1"/>
  <c r="C36" i="1"/>
  <c r="D36" i="1"/>
  <c r="E36" i="1"/>
  <c r="G36" i="1"/>
  <c r="H36" i="1"/>
  <c r="I36" i="1"/>
  <c r="J36" i="1"/>
  <c r="K36" i="1"/>
  <c r="M36" i="1"/>
  <c r="BH36" i="1"/>
  <c r="B37" i="1"/>
  <c r="C37" i="1"/>
  <c r="D37" i="1"/>
  <c r="E37" i="1"/>
  <c r="G37" i="1"/>
  <c r="H37" i="1"/>
  <c r="I37" i="1"/>
  <c r="J37" i="1"/>
  <c r="K37" i="1"/>
  <c r="M37" i="1"/>
  <c r="BH37" i="1"/>
  <c r="B38" i="1"/>
  <c r="C38" i="1"/>
  <c r="D38" i="1"/>
  <c r="E38" i="1"/>
  <c r="G38" i="1"/>
  <c r="L38" i="1" s="1"/>
  <c r="H38" i="1"/>
  <c r="I38" i="1"/>
  <c r="J38" i="1"/>
  <c r="K38" i="1"/>
  <c r="M38" i="1"/>
  <c r="BH38" i="1"/>
  <c r="B39" i="1"/>
  <c r="C39" i="1"/>
  <c r="D39" i="1"/>
  <c r="E39" i="1"/>
  <c r="F39" i="1"/>
  <c r="G39" i="1"/>
  <c r="H39" i="1"/>
  <c r="O39" i="1" s="1"/>
  <c r="I39" i="1"/>
  <c r="J39" i="1"/>
  <c r="K39" i="1"/>
  <c r="M39" i="1"/>
  <c r="B40" i="1"/>
  <c r="C40" i="1"/>
  <c r="D40" i="1"/>
  <c r="E40" i="1"/>
  <c r="G40" i="1"/>
  <c r="L40" i="1" s="1"/>
  <c r="H40" i="1"/>
  <c r="I40" i="1"/>
  <c r="J40" i="1"/>
  <c r="K40" i="1"/>
  <c r="M40" i="1"/>
  <c r="BH40" i="1"/>
  <c r="B41" i="1"/>
  <c r="C41" i="1"/>
  <c r="D41" i="1"/>
  <c r="E41" i="1"/>
  <c r="O41" i="1" s="1"/>
  <c r="G41" i="1"/>
  <c r="H41" i="1"/>
  <c r="I41" i="1"/>
  <c r="J41" i="1"/>
  <c r="K41" i="1"/>
  <c r="M41" i="1"/>
  <c r="BH41" i="1" s="1"/>
  <c r="B42" i="1"/>
  <c r="C42" i="1"/>
  <c r="D42" i="1"/>
  <c r="E42" i="1"/>
  <c r="G42" i="1"/>
  <c r="L42" i="1" s="1"/>
  <c r="H42" i="1"/>
  <c r="I42" i="1"/>
  <c r="J42" i="1"/>
  <c r="K42" i="1"/>
  <c r="M42" i="1"/>
  <c r="BH42" i="1"/>
  <c r="B43" i="1"/>
  <c r="C43" i="1"/>
  <c r="O43" i="1" s="1"/>
  <c r="D43" i="1"/>
  <c r="E43" i="1"/>
  <c r="F43" i="1"/>
  <c r="T43" i="1" s="1"/>
  <c r="G43" i="1"/>
  <c r="H43" i="1"/>
  <c r="I43" i="1"/>
  <c r="J43" i="1"/>
  <c r="K43" i="1"/>
  <c r="M43" i="1"/>
  <c r="BH43" i="1"/>
  <c r="B44" i="1"/>
  <c r="C44" i="1"/>
  <c r="D44" i="1"/>
  <c r="E44" i="1"/>
  <c r="G44" i="1"/>
  <c r="H44" i="1"/>
  <c r="I44" i="1"/>
  <c r="J44" i="1"/>
  <c r="K44" i="1"/>
  <c r="L44" i="1"/>
  <c r="M44" i="1"/>
  <c r="BH44" i="1"/>
  <c r="B45" i="1"/>
  <c r="C45" i="1"/>
  <c r="O45" i="1" s="1"/>
  <c r="D45" i="1"/>
  <c r="E45" i="1"/>
  <c r="F45" i="1"/>
  <c r="T45" i="1" s="1"/>
  <c r="G45" i="1"/>
  <c r="H45" i="1"/>
  <c r="BH45" i="1" s="1"/>
  <c r="I45" i="1"/>
  <c r="J45" i="1"/>
  <c r="K45" i="1"/>
  <c r="M45" i="1"/>
  <c r="B46" i="1"/>
  <c r="C46" i="1"/>
  <c r="D46" i="1"/>
  <c r="E46" i="1"/>
  <c r="G46" i="1"/>
  <c r="L46" i="1" s="1"/>
  <c r="H46" i="1"/>
  <c r="I46" i="1"/>
  <c r="J46" i="1"/>
  <c r="K46" i="1"/>
  <c r="M46" i="1"/>
  <c r="BH46" i="1"/>
  <c r="B47" i="1"/>
  <c r="C47" i="1"/>
  <c r="D47" i="1"/>
  <c r="E47" i="1"/>
  <c r="F47" i="1" s="1"/>
  <c r="T47" i="1" s="1"/>
  <c r="G47" i="1"/>
  <c r="H47" i="1"/>
  <c r="I47" i="1"/>
  <c r="J47" i="1"/>
  <c r="K47" i="1"/>
  <c r="M47" i="1"/>
  <c r="O47" i="1"/>
  <c r="R47" i="1" s="1"/>
  <c r="BH47" i="1"/>
  <c r="B48" i="1"/>
  <c r="C48" i="1"/>
  <c r="D48" i="1"/>
  <c r="E48" i="1"/>
  <c r="G48" i="1"/>
  <c r="L48" i="1" s="1"/>
  <c r="H48" i="1"/>
  <c r="I48" i="1"/>
  <c r="J48" i="1"/>
  <c r="K48" i="1"/>
  <c r="M48" i="1"/>
  <c r="BH48" i="1"/>
  <c r="B49" i="1"/>
  <c r="C49" i="1"/>
  <c r="D49" i="1"/>
  <c r="E49" i="1"/>
  <c r="F49" i="1"/>
  <c r="G49" i="1"/>
  <c r="H49" i="1"/>
  <c r="BH49" i="1" s="1"/>
  <c r="I49" i="1"/>
  <c r="J49" i="1"/>
  <c r="K49" i="1"/>
  <c r="M49" i="1"/>
  <c r="B50" i="1"/>
  <c r="C50" i="1"/>
  <c r="D50" i="1"/>
  <c r="E50" i="1"/>
  <c r="G50" i="1"/>
  <c r="L50" i="1" s="1"/>
  <c r="H50" i="1"/>
  <c r="I50" i="1"/>
  <c r="J50" i="1"/>
  <c r="K50" i="1"/>
  <c r="M50" i="1"/>
  <c r="BH50" i="1"/>
  <c r="B51" i="1"/>
  <c r="C51" i="1"/>
  <c r="O51" i="1" s="1"/>
  <c r="D51" i="1"/>
  <c r="E51" i="1"/>
  <c r="G51" i="1"/>
  <c r="H51" i="1"/>
  <c r="BH51" i="1" s="1"/>
  <c r="I51" i="1"/>
  <c r="J51" i="1"/>
  <c r="K51" i="1"/>
  <c r="M51" i="1"/>
  <c r="B52" i="1"/>
  <c r="C52" i="1"/>
  <c r="D52" i="1"/>
  <c r="E52" i="1"/>
  <c r="G52" i="1"/>
  <c r="H52" i="1"/>
  <c r="I52" i="1"/>
  <c r="J52" i="1"/>
  <c r="K52" i="1"/>
  <c r="L52" i="1"/>
  <c r="M52" i="1"/>
  <c r="BH52" i="1"/>
  <c r="B53" i="1"/>
  <c r="C53" i="1"/>
  <c r="O53" i="1" s="1"/>
  <c r="D53" i="1"/>
  <c r="E53" i="1"/>
  <c r="F53" i="1"/>
  <c r="T53" i="1" s="1"/>
  <c r="G53" i="1"/>
  <c r="H53" i="1"/>
  <c r="I53" i="1"/>
  <c r="J53" i="1"/>
  <c r="K53" i="1"/>
  <c r="M53" i="1"/>
  <c r="BH53" i="1" s="1"/>
  <c r="B54" i="1"/>
  <c r="C54" i="1"/>
  <c r="D54" i="1"/>
  <c r="E54" i="1"/>
  <c r="G54" i="1"/>
  <c r="H54" i="1"/>
  <c r="I54" i="1"/>
  <c r="J54" i="1"/>
  <c r="K54" i="1"/>
  <c r="M54" i="1"/>
  <c r="BH54" i="1"/>
  <c r="B55" i="1"/>
  <c r="C55" i="1"/>
  <c r="Q55" i="1" s="1"/>
  <c r="D55" i="1"/>
  <c r="E55" i="1"/>
  <c r="F55" i="1" s="1"/>
  <c r="T55" i="1" s="1"/>
  <c r="G55" i="1"/>
  <c r="H55" i="1"/>
  <c r="I55" i="1"/>
  <c r="J55" i="1"/>
  <c r="K55" i="1"/>
  <c r="M55" i="1"/>
  <c r="O55" i="1"/>
  <c r="R55" i="1" s="1"/>
  <c r="BH55" i="1"/>
  <c r="B56" i="1"/>
  <c r="C56" i="1"/>
  <c r="D56" i="1"/>
  <c r="E56" i="1"/>
  <c r="G56" i="1"/>
  <c r="H56" i="1"/>
  <c r="I56" i="1"/>
  <c r="J56" i="1"/>
  <c r="K56" i="1"/>
  <c r="M56" i="1"/>
  <c r="BH56" i="1"/>
  <c r="B57" i="1"/>
  <c r="C57" i="1"/>
  <c r="F57" i="1" s="1"/>
  <c r="D57" i="1"/>
  <c r="E57" i="1"/>
  <c r="G57" i="1"/>
  <c r="H57" i="1"/>
  <c r="O57" i="1" s="1"/>
  <c r="I57" i="1"/>
  <c r="J57" i="1"/>
  <c r="K57" i="1"/>
  <c r="M57" i="1"/>
  <c r="B58" i="1"/>
  <c r="C58" i="1"/>
  <c r="D58" i="1"/>
  <c r="E58" i="1"/>
  <c r="G58" i="1"/>
  <c r="H58" i="1"/>
  <c r="I58" i="1"/>
  <c r="L58" i="1" s="1"/>
  <c r="J58" i="1"/>
  <c r="K58" i="1"/>
  <c r="M58" i="1"/>
  <c r="BH58" i="1"/>
  <c r="B59" i="1"/>
  <c r="C59" i="1"/>
  <c r="O59" i="1" s="1"/>
  <c r="D59" i="1"/>
  <c r="E59" i="1"/>
  <c r="G59" i="1"/>
  <c r="H59" i="1"/>
  <c r="I59" i="1"/>
  <c r="J59" i="1"/>
  <c r="K59" i="1"/>
  <c r="M59" i="1"/>
  <c r="BH59" i="1" s="1"/>
  <c r="B60" i="1"/>
  <c r="C60" i="1"/>
  <c r="D60" i="1"/>
  <c r="E60" i="1"/>
  <c r="G60" i="1"/>
  <c r="H60" i="1"/>
  <c r="I60" i="1"/>
  <c r="J60" i="1"/>
  <c r="K60" i="1"/>
  <c r="L60" i="1"/>
  <c r="M60" i="1"/>
  <c r="BH60" i="1"/>
  <c r="B61" i="1"/>
  <c r="C61" i="1"/>
  <c r="O61" i="1" s="1"/>
  <c r="D61" i="1"/>
  <c r="E61" i="1"/>
  <c r="F61" i="1"/>
  <c r="T61" i="1" s="1"/>
  <c r="G61" i="1"/>
  <c r="H61" i="1"/>
  <c r="I61" i="1"/>
  <c r="J61" i="1"/>
  <c r="K61" i="1"/>
  <c r="M61" i="1"/>
  <c r="BH61" i="1"/>
  <c r="B62" i="1"/>
  <c r="P62" i="1" s="1"/>
  <c r="C62" i="1"/>
  <c r="D62" i="1"/>
  <c r="R62" i="1" s="1"/>
  <c r="E62" i="1"/>
  <c r="G62" i="1"/>
  <c r="L62" i="1" s="1"/>
  <c r="U62" i="1" s="1"/>
  <c r="H62" i="1"/>
  <c r="I62" i="1"/>
  <c r="J62" i="1"/>
  <c r="K62" i="1"/>
  <c r="M62" i="1"/>
  <c r="O62" i="1"/>
  <c r="Q62" i="1" s="1"/>
  <c r="BH62" i="1"/>
  <c r="B63" i="1"/>
  <c r="C63" i="1"/>
  <c r="D63" i="1"/>
  <c r="E63" i="1"/>
  <c r="G63" i="1"/>
  <c r="L63" i="1" s="1"/>
  <c r="H63" i="1"/>
  <c r="I63" i="1"/>
  <c r="J63" i="1"/>
  <c r="K63" i="1"/>
  <c r="M63" i="1"/>
  <c r="BH63" i="1"/>
  <c r="B64" i="1"/>
  <c r="P64" i="1" s="1"/>
  <c r="C64" i="1"/>
  <c r="Q64" i="1" s="1"/>
  <c r="D64" i="1"/>
  <c r="E64" i="1"/>
  <c r="F64" i="1"/>
  <c r="T64" i="1" s="1"/>
  <c r="G64" i="1"/>
  <c r="L64" i="1" s="1"/>
  <c r="U64" i="1" s="1"/>
  <c r="H64" i="1"/>
  <c r="BH64" i="1" s="1"/>
  <c r="I64" i="1"/>
  <c r="J64" i="1"/>
  <c r="K64" i="1"/>
  <c r="M64" i="1"/>
  <c r="O64" i="1"/>
  <c r="S64" i="1" s="1"/>
  <c r="B65" i="1"/>
  <c r="C65" i="1"/>
  <c r="D65" i="1"/>
  <c r="E65" i="1"/>
  <c r="G65" i="1"/>
  <c r="L65" i="1" s="1"/>
  <c r="H65" i="1"/>
  <c r="I65" i="1"/>
  <c r="J65" i="1"/>
  <c r="K65" i="1"/>
  <c r="M65" i="1"/>
  <c r="BH65" i="1"/>
  <c r="R59" i="1" l="1"/>
  <c r="P59" i="1"/>
  <c r="Q59" i="1"/>
  <c r="R57" i="1"/>
  <c r="P57" i="1"/>
  <c r="Q57" i="1"/>
  <c r="P39" i="1"/>
  <c r="R39" i="1"/>
  <c r="Q39" i="1"/>
  <c r="Q63" i="1"/>
  <c r="R61" i="1"/>
  <c r="P61" i="1"/>
  <c r="R58" i="1"/>
  <c r="R53" i="1"/>
  <c r="Q53" i="1"/>
  <c r="P53" i="1"/>
  <c r="Q65" i="1"/>
  <c r="R45" i="1"/>
  <c r="P45" i="1"/>
  <c r="P43" i="1"/>
  <c r="R43" i="1"/>
  <c r="Q43" i="1"/>
  <c r="T39" i="1"/>
  <c r="R51" i="1"/>
  <c r="P51" i="1"/>
  <c r="R38" i="1"/>
  <c r="T57" i="1"/>
  <c r="S56" i="1"/>
  <c r="T49" i="1"/>
  <c r="Q49" i="1"/>
  <c r="U48" i="1"/>
  <c r="P41" i="1"/>
  <c r="R41" i="1"/>
  <c r="Q41" i="1"/>
  <c r="U44" i="1"/>
  <c r="O65" i="1"/>
  <c r="S65" i="1" s="1"/>
  <c r="F63" i="1"/>
  <c r="T63" i="1" s="1"/>
  <c r="S62" i="1"/>
  <c r="Q51" i="1"/>
  <c r="S51" i="1"/>
  <c r="L51" i="1"/>
  <c r="U51" i="1" s="1"/>
  <c r="Q44" i="1"/>
  <c r="F42" i="1"/>
  <c r="T42" i="1" s="1"/>
  <c r="O42" i="1"/>
  <c r="R42" i="1" s="1"/>
  <c r="BH39" i="1"/>
  <c r="T33" i="1"/>
  <c r="T17" i="1"/>
  <c r="T8" i="1"/>
  <c r="R64" i="1"/>
  <c r="F60" i="1"/>
  <c r="T60" i="1" s="1"/>
  <c r="O60" i="1"/>
  <c r="S60" i="1" s="1"/>
  <c r="Q58" i="1"/>
  <c r="F51" i="1"/>
  <c r="T51" i="1" s="1"/>
  <c r="S49" i="1"/>
  <c r="L49" i="1"/>
  <c r="U49" i="1" s="1"/>
  <c r="F44" i="1"/>
  <c r="O44" i="1"/>
  <c r="S44" i="1" s="1"/>
  <c r="S39" i="1"/>
  <c r="F35" i="1"/>
  <c r="F19" i="1"/>
  <c r="S11" i="1"/>
  <c r="Q60" i="1"/>
  <c r="F58" i="1"/>
  <c r="O58" i="1"/>
  <c r="L56" i="1"/>
  <c r="Q47" i="1"/>
  <c r="S47" i="1"/>
  <c r="L47" i="1"/>
  <c r="U47" i="1" s="1"/>
  <c r="S41" i="1"/>
  <c r="F37" i="1"/>
  <c r="S27" i="1"/>
  <c r="F21" i="1"/>
  <c r="S18" i="1"/>
  <c r="F7" i="1"/>
  <c r="F65" i="1"/>
  <c r="T65" i="1" s="1"/>
  <c r="O63" i="1"/>
  <c r="F46" i="1"/>
  <c r="O46" i="1"/>
  <c r="R46" i="1" s="1"/>
  <c r="Q61" i="1"/>
  <c r="S61" i="1"/>
  <c r="L61" i="1"/>
  <c r="U61" i="1" s="1"/>
  <c r="BH57" i="1"/>
  <c r="F56" i="1"/>
  <c r="T56" i="1" s="1"/>
  <c r="O56" i="1"/>
  <c r="L54" i="1"/>
  <c r="U54" i="1" s="1"/>
  <c r="Q54" i="1"/>
  <c r="O49" i="1"/>
  <c r="P47" i="1"/>
  <c r="Q45" i="1"/>
  <c r="S45" i="1"/>
  <c r="L45" i="1"/>
  <c r="U45" i="1" s="1"/>
  <c r="S43" i="1"/>
  <c r="S42" i="1"/>
  <c r="F41" i="1"/>
  <c r="T41" i="1" s="1"/>
  <c r="S29" i="1"/>
  <c r="T28" i="1"/>
  <c r="T14" i="1"/>
  <c r="F9" i="1"/>
  <c r="F59" i="1"/>
  <c r="T59" i="1" s="1"/>
  <c r="S57" i="1"/>
  <c r="L57" i="1"/>
  <c r="U57" i="1" s="1"/>
  <c r="F52" i="1"/>
  <c r="O52" i="1"/>
  <c r="Q50" i="1"/>
  <c r="P42" i="1"/>
  <c r="Q34" i="1"/>
  <c r="S33" i="1"/>
  <c r="F27" i="1"/>
  <c r="S24" i="1"/>
  <c r="F13" i="1"/>
  <c r="T13" i="1" s="1"/>
  <c r="S59" i="1"/>
  <c r="L59" i="1"/>
  <c r="U59" i="1" s="1"/>
  <c r="F54" i="1"/>
  <c r="T54" i="1" s="1"/>
  <c r="O54" i="1"/>
  <c r="R54" i="1" s="1"/>
  <c r="T30" i="1"/>
  <c r="Q16" i="1"/>
  <c r="S15" i="1"/>
  <c r="P60" i="1"/>
  <c r="S55" i="1"/>
  <c r="L55" i="1"/>
  <c r="U55" i="1" s="1"/>
  <c r="F50" i="1"/>
  <c r="O50" i="1"/>
  <c r="P50" i="1" s="1"/>
  <c r="Q48" i="1"/>
  <c r="P44" i="1"/>
  <c r="F38" i="1"/>
  <c r="O38" i="1"/>
  <c r="P38" i="1" s="1"/>
  <c r="T34" i="1"/>
  <c r="F29" i="1"/>
  <c r="T29" i="1" s="1"/>
  <c r="T18" i="1"/>
  <c r="S12" i="1"/>
  <c r="F62" i="1"/>
  <c r="T62" i="1" s="1"/>
  <c r="P55" i="1"/>
  <c r="S53" i="1"/>
  <c r="L53" i="1"/>
  <c r="U53" i="1" s="1"/>
  <c r="F48" i="1"/>
  <c r="O48" i="1"/>
  <c r="Q42" i="1"/>
  <c r="F40" i="1"/>
  <c r="O40" i="1"/>
  <c r="Q22" i="1"/>
  <c r="T15" i="1"/>
  <c r="L43" i="1"/>
  <c r="U43" i="1" s="1"/>
  <c r="L41" i="1"/>
  <c r="U41" i="1" s="1"/>
  <c r="L39" i="1"/>
  <c r="U39" i="1" s="1"/>
  <c r="L37" i="1"/>
  <c r="U37" i="1" s="1"/>
  <c r="L35" i="1"/>
  <c r="L33" i="1"/>
  <c r="U33" i="1" s="1"/>
  <c r="L31" i="1"/>
  <c r="L29" i="1"/>
  <c r="U29" i="1" s="1"/>
  <c r="L27" i="1"/>
  <c r="U27" i="1" s="1"/>
  <c r="L25" i="1"/>
  <c r="L23" i="1"/>
  <c r="U23" i="1" s="1"/>
  <c r="L21" i="1"/>
  <c r="U21" i="1" s="1"/>
  <c r="L19" i="1"/>
  <c r="L17" i="1"/>
  <c r="U17" i="1" s="1"/>
  <c r="L15" i="1"/>
  <c r="L13" i="1"/>
  <c r="U13" i="1" s="1"/>
  <c r="L11" i="1"/>
  <c r="U11" i="1" s="1"/>
  <c r="L9" i="1"/>
  <c r="L7" i="1"/>
  <c r="U7" i="1" s="1"/>
  <c r="O36" i="1"/>
  <c r="O34" i="1"/>
  <c r="S34" i="1" s="1"/>
  <c r="O32" i="1"/>
  <c r="Q32" i="1" s="1"/>
  <c r="O30" i="1"/>
  <c r="O28" i="1"/>
  <c r="S28" i="1" s="1"/>
  <c r="O26" i="1"/>
  <c r="T26" i="1" s="1"/>
  <c r="O24" i="1"/>
  <c r="O22" i="1"/>
  <c r="O20" i="1"/>
  <c r="S20" i="1" s="1"/>
  <c r="O18" i="1"/>
  <c r="O16" i="1"/>
  <c r="S16" i="1" s="1"/>
  <c r="O14" i="1"/>
  <c r="O12" i="1"/>
  <c r="O10" i="1"/>
  <c r="Q10" i="1" s="1"/>
  <c r="O8" i="1"/>
  <c r="O6" i="1"/>
  <c r="L36" i="1"/>
  <c r="U36" i="1" s="1"/>
  <c r="L34" i="1"/>
  <c r="U34" i="1" s="1"/>
  <c r="L32" i="1"/>
  <c r="U32" i="1" s="1"/>
  <c r="Q31" i="1"/>
  <c r="L30" i="1"/>
  <c r="U30" i="1" s="1"/>
  <c r="Q29" i="1"/>
  <c r="L28" i="1"/>
  <c r="U28" i="1" s="1"/>
  <c r="L26" i="1"/>
  <c r="L24" i="1"/>
  <c r="U24" i="1" s="1"/>
  <c r="Q23" i="1"/>
  <c r="L22" i="1"/>
  <c r="L20" i="1"/>
  <c r="U20" i="1" s="1"/>
  <c r="L18" i="1"/>
  <c r="U18" i="1" s="1"/>
  <c r="L16" i="1"/>
  <c r="U16" i="1" s="1"/>
  <c r="Q15" i="1"/>
  <c r="L14" i="1"/>
  <c r="U14" i="1" s="1"/>
  <c r="Q13" i="1"/>
  <c r="L12" i="1"/>
  <c r="U12" i="1" s="1"/>
  <c r="L10" i="1"/>
  <c r="L8" i="1"/>
  <c r="U8" i="1" s="1"/>
  <c r="Q7" i="1"/>
  <c r="L6" i="1"/>
  <c r="O37" i="1"/>
  <c r="O35" i="1"/>
  <c r="O33" i="1"/>
  <c r="Q33" i="1" s="1"/>
  <c r="O31" i="1"/>
  <c r="S31" i="1" s="1"/>
  <c r="O29" i="1"/>
  <c r="O27" i="1"/>
  <c r="O25" i="1"/>
  <c r="Q25" i="1" s="1"/>
  <c r="O23" i="1"/>
  <c r="O21" i="1"/>
  <c r="O19" i="1"/>
  <c r="O17" i="1"/>
  <c r="S17" i="1" s="1"/>
  <c r="O15" i="1"/>
  <c r="O13" i="1"/>
  <c r="O11" i="1"/>
  <c r="O9" i="1"/>
  <c r="S9" i="1" s="1"/>
  <c r="O7" i="1"/>
  <c r="P35" i="1" l="1"/>
  <c r="R35" i="1"/>
  <c r="P40" i="1"/>
  <c r="R40" i="1"/>
  <c r="P21" i="1"/>
  <c r="R21" i="1"/>
  <c r="P22" i="1"/>
  <c r="R22" i="1"/>
  <c r="T20" i="1"/>
  <c r="T27" i="1"/>
  <c r="S52" i="1"/>
  <c r="P52" i="1"/>
  <c r="T46" i="1"/>
  <c r="T21" i="1"/>
  <c r="Q52" i="1"/>
  <c r="Q26" i="1"/>
  <c r="P20" i="1"/>
  <c r="R20" i="1"/>
  <c r="P37" i="1"/>
  <c r="R37" i="1"/>
  <c r="Q37" i="1"/>
  <c r="Q21" i="1"/>
  <c r="P6" i="1"/>
  <c r="R6" i="1"/>
  <c r="T40" i="1"/>
  <c r="P7" i="1"/>
  <c r="R7" i="1"/>
  <c r="P23" i="1"/>
  <c r="R23" i="1"/>
  <c r="U6" i="1"/>
  <c r="U22" i="1"/>
  <c r="P8" i="1"/>
  <c r="R8" i="1"/>
  <c r="P24" i="1"/>
  <c r="R24" i="1"/>
  <c r="U9" i="1"/>
  <c r="U25" i="1"/>
  <c r="S21" i="1"/>
  <c r="Q6" i="1"/>
  <c r="S35" i="1"/>
  <c r="T50" i="1"/>
  <c r="S22" i="1"/>
  <c r="T32" i="1"/>
  <c r="T52" i="1"/>
  <c r="T23" i="1"/>
  <c r="R56" i="1"/>
  <c r="P56" i="1"/>
  <c r="R63" i="1"/>
  <c r="S63" i="1"/>
  <c r="T10" i="1"/>
  <c r="S32" i="1"/>
  <c r="S50" i="1"/>
  <c r="R44" i="1"/>
  <c r="R52" i="1"/>
  <c r="P63" i="1"/>
  <c r="P10" i="1"/>
  <c r="R10" i="1"/>
  <c r="Q46" i="1"/>
  <c r="U50" i="1"/>
  <c r="T25" i="1"/>
  <c r="T35" i="1"/>
  <c r="P12" i="1"/>
  <c r="R12" i="1"/>
  <c r="T6" i="1"/>
  <c r="T7" i="1"/>
  <c r="Q28" i="1"/>
  <c r="Q56" i="1"/>
  <c r="Q12" i="1"/>
  <c r="S38" i="1"/>
  <c r="T22" i="1"/>
  <c r="U63" i="1"/>
  <c r="U42" i="1"/>
  <c r="R50" i="1"/>
  <c r="R65" i="1"/>
  <c r="P19" i="1"/>
  <c r="R19" i="1"/>
  <c r="P36" i="1"/>
  <c r="R36" i="1"/>
  <c r="P9" i="1"/>
  <c r="R9" i="1"/>
  <c r="P26" i="1"/>
  <c r="R26" i="1"/>
  <c r="Q36" i="1"/>
  <c r="S10" i="1"/>
  <c r="P27" i="1"/>
  <c r="R27" i="1"/>
  <c r="P48" i="1"/>
  <c r="R48" i="1"/>
  <c r="S48" i="1"/>
  <c r="P13" i="1"/>
  <c r="R13" i="1"/>
  <c r="P29" i="1"/>
  <c r="R29" i="1"/>
  <c r="Q9" i="1"/>
  <c r="Q17" i="1"/>
  <c r="P14" i="1"/>
  <c r="R14" i="1"/>
  <c r="P30" i="1"/>
  <c r="R30" i="1"/>
  <c r="U15" i="1"/>
  <c r="U31" i="1"/>
  <c r="S7" i="1"/>
  <c r="T31" i="1"/>
  <c r="T48" i="1"/>
  <c r="S19" i="1"/>
  <c r="T38" i="1"/>
  <c r="T16" i="1"/>
  <c r="Q38" i="1"/>
  <c r="Q30" i="1"/>
  <c r="S46" i="1"/>
  <c r="T12" i="1"/>
  <c r="U56" i="1"/>
  <c r="S23" i="1"/>
  <c r="P54" i="1"/>
  <c r="U52" i="1"/>
  <c r="R60" i="1"/>
  <c r="P28" i="1"/>
  <c r="R28" i="1"/>
  <c r="P15" i="1"/>
  <c r="R15" i="1"/>
  <c r="U10" i="1"/>
  <c r="U26" i="1"/>
  <c r="P16" i="1"/>
  <c r="R16" i="1"/>
  <c r="Q8" i="1"/>
  <c r="T36" i="1"/>
  <c r="Q20" i="1"/>
  <c r="Q40" i="1"/>
  <c r="S8" i="1"/>
  <c r="S6" i="1"/>
  <c r="S36" i="1"/>
  <c r="S13" i="1"/>
  <c r="T37" i="1"/>
  <c r="P58" i="1"/>
  <c r="S58" i="1"/>
  <c r="T19" i="1"/>
  <c r="Q24" i="1"/>
  <c r="U38" i="1"/>
  <c r="U58" i="1"/>
  <c r="S54" i="1"/>
  <c r="P25" i="1"/>
  <c r="R25" i="1"/>
  <c r="P11" i="1"/>
  <c r="R11" i="1"/>
  <c r="P31" i="1"/>
  <c r="R31" i="1"/>
  <c r="P32" i="1"/>
  <c r="R32" i="1"/>
  <c r="P17" i="1"/>
  <c r="R17" i="1"/>
  <c r="P33" i="1"/>
  <c r="R33" i="1"/>
  <c r="Q11" i="1"/>
  <c r="Q19" i="1"/>
  <c r="Q27" i="1"/>
  <c r="Q35" i="1"/>
  <c r="P18" i="1"/>
  <c r="R18" i="1"/>
  <c r="P34" i="1"/>
  <c r="R34" i="1"/>
  <c r="U19" i="1"/>
  <c r="U35" i="1"/>
  <c r="S14" i="1"/>
  <c r="S37" i="1"/>
  <c r="S26" i="1"/>
  <c r="T11" i="1"/>
  <c r="Q18" i="1"/>
  <c r="P46" i="1"/>
  <c r="T9" i="1"/>
  <c r="R49" i="1"/>
  <c r="P49" i="1"/>
  <c r="Q14" i="1"/>
  <c r="S40" i="1"/>
  <c r="T58" i="1"/>
  <c r="T24" i="1"/>
  <c r="T44" i="1"/>
  <c r="S30" i="1"/>
  <c r="U60" i="1"/>
  <c r="P65" i="1"/>
  <c r="U65" i="1"/>
  <c r="S25" i="1"/>
  <c r="U46" i="1"/>
  <c r="U40" i="1"/>
</calcChain>
</file>

<file path=xl/sharedStrings.xml><?xml version="1.0" encoding="utf-8"?>
<sst xmlns="http://schemas.openxmlformats.org/spreadsheetml/2006/main" count="74" uniqueCount="53">
  <si>
    <t>EIA, State Energy Profiles</t>
  </si>
  <si>
    <t>Source:</t>
  </si>
  <si>
    <r>
      <t>2</t>
    </r>
    <r>
      <rPr>
        <sz val="8"/>
        <rFont val="Times New Roman"/>
      </rPr>
      <t>EIA only records data from the Blundell Geothermal Plant and not the Cove Fort Plant from 1984 to 2001.  Cove Fort's generation data have been added (data obtained from company interviews)</t>
    </r>
  </si>
  <si>
    <r>
      <t>1</t>
    </r>
    <r>
      <rPr>
        <sz val="8"/>
        <rFont val="Times New Roman"/>
        <family val="1"/>
      </rPr>
      <t>Includes ethanol</t>
    </r>
  </si>
  <si>
    <t>Other</t>
  </si>
  <si>
    <t>Btu / kWh*</t>
  </si>
  <si>
    <t>GWh</t>
  </si>
  <si>
    <t>Ind - Trillion Btu</t>
  </si>
  <si>
    <t>Com - Trillion Btu</t>
  </si>
  <si>
    <t>Res - Trillion Btu</t>
  </si>
  <si>
    <t>EU - Other bio gas - GWh</t>
  </si>
  <si>
    <t>EU - Bio MSW - GWh</t>
  </si>
  <si>
    <t>EU - Landfill gas - GWh</t>
  </si>
  <si>
    <t>Ind - trillion btu</t>
  </si>
  <si>
    <t>Com - trillion btu</t>
  </si>
  <si>
    <t>Res - trillion btu</t>
  </si>
  <si>
    <t>EU - GWh</t>
  </si>
  <si>
    <t>Btu / cf*</t>
  </si>
  <si>
    <t>Million cf</t>
  </si>
  <si>
    <t>Million Btu / Barrel</t>
  </si>
  <si>
    <t>Thousand Barrels</t>
  </si>
  <si>
    <t>Million Btu / Short Ton</t>
  </si>
  <si>
    <t>Thousand S. Tons</t>
  </si>
  <si>
    <t>Total Renewable</t>
  </si>
  <si>
    <t>Solar</t>
  </si>
  <si>
    <t>Wind</t>
  </si>
  <si>
    <r>
      <t>Geo-       thermal</t>
    </r>
    <r>
      <rPr>
        <b/>
        <vertAlign val="superscript"/>
        <sz val="8"/>
        <color theme="1"/>
        <rFont val="Times New Roman"/>
        <family val="1"/>
      </rPr>
      <t>2</t>
    </r>
  </si>
  <si>
    <t>Biomass</t>
  </si>
  <si>
    <t>Hydro- electric</t>
  </si>
  <si>
    <t>Total             Fossil                Fuel</t>
  </si>
  <si>
    <t>Other Gases</t>
  </si>
  <si>
    <t>Natural Gas</t>
  </si>
  <si>
    <r>
      <t>Petro-       leum</t>
    </r>
    <r>
      <rPr>
        <b/>
        <vertAlign val="superscript"/>
        <sz val="8"/>
        <color theme="1"/>
        <rFont val="Times New Roman"/>
        <family val="1"/>
      </rPr>
      <t>1</t>
    </r>
  </si>
  <si>
    <t>Coal</t>
  </si>
  <si>
    <t>Nonbiogenic MSW</t>
  </si>
  <si>
    <t>Geothermal</t>
  </si>
  <si>
    <t>Hydro.</t>
  </si>
  <si>
    <t>Petroleum</t>
  </si>
  <si>
    <t>Percent Renewables</t>
  </si>
  <si>
    <t>Percent Fossil Fuel</t>
  </si>
  <si>
    <t>Percent Hydro.</t>
  </si>
  <si>
    <t>Percent Nat. Gas</t>
  </si>
  <si>
    <t>Percent Petroleum</t>
  </si>
  <si>
    <t>Percent Coal</t>
  </si>
  <si>
    <t>Total Consumption</t>
  </si>
  <si>
    <t>Net Interstate Flows and Losses</t>
  </si>
  <si>
    <t>Renewable Resource</t>
  </si>
  <si>
    <t>Fossil Fuels</t>
  </si>
  <si>
    <t>Year</t>
  </si>
  <si>
    <t>Approximate Heat Contents - Consumption</t>
  </si>
  <si>
    <t>Trillion Btu</t>
  </si>
  <si>
    <t>Energy Consumption in Utah by Source (Trillion Btu), 1960-2019</t>
  </si>
  <si>
    <t>Table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</si>
</sst>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
    <numFmt numFmtId="167" formatCode="0.0%"/>
  </numFmts>
  <fonts count="18" x14ac:knownFonts="1">
    <font>
      <sz val="10"/>
      <name val="Arial"/>
    </font>
    <font>
      <sz val="10"/>
      <name val="Arial"/>
    </font>
    <font>
      <sz val="10"/>
      <name val="Times New Roman"/>
    </font>
    <font>
      <sz val="8"/>
      <name val="Times New Roman"/>
      <family val="1"/>
    </font>
    <font>
      <sz val="10"/>
      <name val="Times New Roman"/>
      <family val="1"/>
    </font>
    <font>
      <u/>
      <sz val="10"/>
      <color indexed="12"/>
      <name val="Arial"/>
    </font>
    <font>
      <u/>
      <sz val="8"/>
      <color indexed="12"/>
      <name val="Times New Roman"/>
      <family val="1"/>
    </font>
    <font>
      <sz val="8"/>
      <name val="Arial"/>
    </font>
    <font>
      <vertAlign val="superscript"/>
      <sz val="8"/>
      <name val="Times New Roman"/>
      <family val="1"/>
    </font>
    <font>
      <sz val="8"/>
      <name val="Times New Roman"/>
    </font>
    <font>
      <sz val="6"/>
      <name val="Times New Roman"/>
      <family val="1"/>
    </font>
    <font>
      <b/>
      <sz val="8"/>
      <color indexed="9"/>
      <name val="Times New Roman"/>
    </font>
    <font>
      <b/>
      <sz val="8"/>
      <color indexed="9"/>
      <name val="Times New Roman"/>
      <family val="1"/>
    </font>
    <font>
      <b/>
      <sz val="8"/>
      <color theme="1"/>
      <name val="Times New Roman"/>
      <family val="1"/>
    </font>
    <font>
      <b/>
      <vertAlign val="superscript"/>
      <sz val="8"/>
      <color theme="1"/>
      <name val="Times New Roman"/>
      <family val="1"/>
    </font>
    <font>
      <b/>
      <sz val="10"/>
      <name val="Times New Roman"/>
      <family val="1"/>
    </font>
    <font>
      <b/>
      <sz val="11"/>
      <name val="Times New Roman"/>
      <family val="1"/>
    </font>
    <font>
      <sz val="12"/>
      <name val="Times New Roman"/>
    </font>
  </fonts>
  <fills count="9">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6" tint="0.79998168889431442"/>
        <bgColor indexed="64"/>
      </patternFill>
    </fill>
    <fill>
      <patternFill patternType="solid">
        <fgColor rgb="FFEBF1DE"/>
        <bgColor indexed="64"/>
      </patternFill>
    </fill>
    <fill>
      <patternFill patternType="solid">
        <fgColor theme="4" tint="-0.249977111117893"/>
        <bgColor indexed="64"/>
      </patternFill>
    </fill>
    <fill>
      <patternFill patternType="solid">
        <fgColor theme="4" tint="-0.249977111117893"/>
        <bgColor indexed="9"/>
      </patternFill>
    </fill>
    <fill>
      <patternFill patternType="solid">
        <fgColor theme="4" tint="0.59996337778862885"/>
        <bgColor indexed="64"/>
      </patternFill>
    </fill>
  </fills>
  <borders count="35">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7">
    <xf numFmtId="0" fontId="0" fillId="0" borderId="0"/>
    <xf numFmtId="0" fontId="1" fillId="2" borderId="0"/>
    <xf numFmtId="0" fontId="5" fillId="0" borderId="0" applyNumberFormat="0" applyFill="0" applyBorder="0" applyAlignment="0" applyProtection="0">
      <alignment vertical="top"/>
      <protection locked="0"/>
    </xf>
    <xf numFmtId="0" fontId="1" fillId="2" borderId="0"/>
    <xf numFmtId="0" fontId="1" fillId="2" borderId="0"/>
    <xf numFmtId="0" fontId="1" fillId="2" borderId="0"/>
    <xf numFmtId="0" fontId="1" fillId="2" borderId="0"/>
  </cellStyleXfs>
  <cellXfs count="170">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3" fillId="0" borderId="0" xfId="1" applyFont="1" applyFill="1" applyAlignment="1">
      <alignment horizontal="right" vertical="center"/>
    </xf>
    <xf numFmtId="0" fontId="4" fillId="0" borderId="0" xfId="1" applyFont="1" applyFill="1" applyAlignment="1">
      <alignment vertical="center"/>
    </xf>
    <xf numFmtId="0" fontId="3" fillId="0" borderId="0" xfId="1" applyFont="1" applyFill="1" applyAlignment="1">
      <alignment vertical="center"/>
    </xf>
    <xf numFmtId="2" fontId="4" fillId="0" borderId="0" xfId="1" applyNumberFormat="1" applyFont="1" applyFill="1" applyAlignment="1">
      <alignment vertical="center"/>
    </xf>
    <xf numFmtId="3" fontId="2" fillId="0" borderId="0" xfId="0" applyNumberFormat="1" applyFont="1" applyAlignment="1">
      <alignment vertical="center"/>
    </xf>
    <xf numFmtId="49" fontId="3" fillId="2" borderId="0" xfId="0" applyNumberFormat="1" applyFont="1" applyFill="1" applyAlignment="1">
      <alignment vertical="center"/>
    </xf>
    <xf numFmtId="0" fontId="0" fillId="2" borderId="0" xfId="0" applyFill="1" applyAlignment="1">
      <alignment vertical="center"/>
    </xf>
    <xf numFmtId="0" fontId="0" fillId="2" borderId="0" xfId="0" applyFill="1" applyAlignment="1">
      <alignment vertical="center"/>
    </xf>
    <xf numFmtId="0" fontId="6" fillId="0" borderId="0" xfId="2" applyFont="1" applyAlignment="1" applyProtection="1">
      <alignment vertical="center"/>
    </xf>
    <xf numFmtId="0" fontId="7" fillId="2" borderId="0" xfId="0" applyFont="1" applyFill="1" applyAlignment="1">
      <alignment vertical="center" wrapText="1"/>
    </xf>
    <xf numFmtId="164" fontId="7" fillId="2" borderId="0" xfId="0" applyNumberFormat="1" applyFont="1" applyFill="1" applyAlignment="1">
      <alignment vertical="center" wrapText="1"/>
    </xf>
    <xf numFmtId="0" fontId="0" fillId="2" borderId="0" xfId="0" applyFill="1" applyAlignment="1">
      <alignment vertical="center" wrapText="1"/>
    </xf>
    <xf numFmtId="0" fontId="8" fillId="0" borderId="0" xfId="0" applyFont="1" applyAlignment="1">
      <alignment vertical="center" wrapText="1"/>
    </xf>
    <xf numFmtId="165" fontId="2" fillId="0" borderId="0" xfId="0" applyNumberFormat="1" applyFont="1" applyAlignment="1">
      <alignment vertical="center"/>
    </xf>
    <xf numFmtId="164" fontId="0" fillId="0" borderId="0" xfId="0" applyNumberFormat="1" applyAlignment="1">
      <alignment vertical="center"/>
    </xf>
    <xf numFmtId="0" fontId="8" fillId="0" borderId="0" xfId="0" applyFont="1" applyAlignment="1">
      <alignment vertical="center"/>
    </xf>
    <xf numFmtId="165" fontId="9" fillId="0" borderId="1" xfId="0" applyNumberFormat="1" applyFont="1" applyBorder="1" applyAlignment="1">
      <alignment horizontal="center" vertical="center"/>
    </xf>
    <xf numFmtId="3" fontId="3" fillId="0" borderId="2" xfId="0" applyNumberFormat="1" applyFont="1" applyBorder="1" applyAlignment="1">
      <alignment horizontal="right" vertical="center"/>
    </xf>
    <xf numFmtId="1" fontId="3" fillId="0" borderId="3" xfId="0" applyNumberFormat="1" applyFont="1" applyBorder="1" applyAlignment="1">
      <alignment horizontal="right" vertical="center"/>
    </xf>
    <xf numFmtId="2" fontId="3"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3" fontId="3" fillId="0" borderId="4" xfId="0" applyNumberFormat="1" applyFont="1" applyBorder="1" applyAlignment="1">
      <alignment horizontal="right" vertical="center"/>
    </xf>
    <xf numFmtId="4" fontId="3" fillId="0" borderId="3" xfId="0" applyNumberFormat="1" applyFont="1" applyBorder="1" applyAlignment="1">
      <alignment horizontal="right" vertical="center"/>
    </xf>
    <xf numFmtId="4" fontId="3" fillId="0" borderId="4" xfId="0" applyNumberFormat="1" applyFont="1" applyBorder="1" applyAlignment="1">
      <alignment vertical="center"/>
    </xf>
    <xf numFmtId="4" fontId="3" fillId="0" borderId="4" xfId="3" applyNumberFormat="1" applyFont="1" applyFill="1" applyBorder="1" applyAlignment="1">
      <alignment horizontal="right" vertical="center"/>
    </xf>
    <xf numFmtId="3" fontId="3" fillId="0" borderId="4" xfId="0" applyNumberFormat="1" applyFont="1" applyBorder="1" applyAlignment="1">
      <alignment vertical="center"/>
    </xf>
    <xf numFmtId="3" fontId="3" fillId="0" borderId="3" xfId="0" applyNumberFormat="1" applyFont="1" applyBorder="1" applyAlignment="1">
      <alignment vertical="center"/>
    </xf>
    <xf numFmtId="3" fontId="3" fillId="0" borderId="4" xfId="3" applyNumberFormat="1" applyFont="1" applyFill="1" applyBorder="1" applyAlignment="1">
      <alignment horizontal="right" vertical="center"/>
    </xf>
    <xf numFmtId="3" fontId="3" fillId="0" borderId="3" xfId="3" applyNumberFormat="1" applyFont="1" applyFill="1" applyBorder="1" applyAlignment="1">
      <alignment horizontal="right" vertical="center"/>
    </xf>
    <xf numFmtId="166" fontId="3" fillId="0" borderId="4" xfId="3" applyNumberFormat="1" applyFont="1" applyFill="1" applyBorder="1" applyAlignment="1">
      <alignment horizontal="right" vertical="center"/>
    </xf>
    <xf numFmtId="3" fontId="3" fillId="0" borderId="3" xfId="0" applyNumberFormat="1" applyFont="1" applyBorder="1" applyAlignment="1">
      <alignment horizontal="right" vertical="center"/>
    </xf>
    <xf numFmtId="165" fontId="3" fillId="0" borderId="4" xfId="3" applyNumberFormat="1" applyFont="1" applyFill="1" applyBorder="1" applyAlignment="1">
      <alignment horizontal="right" vertical="center"/>
    </xf>
    <xf numFmtId="2" fontId="3" fillId="0" borderId="4" xfId="3" applyNumberFormat="1" applyFont="1" applyFill="1" applyBorder="1" applyAlignment="1">
      <alignment horizontal="right" vertical="center"/>
    </xf>
    <xf numFmtId="3" fontId="3" fillId="0" borderId="5" xfId="0" applyNumberFormat="1" applyFont="1" applyBorder="1" applyAlignment="1">
      <alignment horizontal="right" vertical="center"/>
    </xf>
    <xf numFmtId="164" fontId="2" fillId="0" borderId="0" xfId="0" applyNumberFormat="1" applyFont="1" applyAlignment="1">
      <alignment vertical="center"/>
    </xf>
    <xf numFmtId="167" fontId="3" fillId="3" borderId="4" xfId="0" applyNumberFormat="1" applyFont="1" applyFill="1" applyBorder="1" applyAlignment="1">
      <alignment horizontal="right" vertical="center"/>
    </xf>
    <xf numFmtId="167" fontId="3" fillId="3" borderId="3" xfId="0" applyNumberFormat="1" applyFont="1" applyFill="1" applyBorder="1" applyAlignment="1">
      <alignment horizontal="right" vertical="center"/>
    </xf>
    <xf numFmtId="165" fontId="3" fillId="3" borderId="3" xfId="3" applyNumberFormat="1" applyFont="1" applyFill="1" applyBorder="1" applyAlignment="1">
      <alignment horizontal="right" vertical="center"/>
    </xf>
    <xf numFmtId="165" fontId="3" fillId="3" borderId="6" xfId="3" applyNumberFormat="1" applyFont="1" applyFill="1" applyBorder="1" applyAlignment="1">
      <alignment horizontal="right" vertical="center"/>
    </xf>
    <xf numFmtId="165" fontId="3" fillId="3" borderId="4" xfId="3" applyNumberFormat="1" applyFont="1" applyFill="1" applyBorder="1" applyAlignment="1">
      <alignment horizontal="right" vertical="center"/>
    </xf>
    <xf numFmtId="1" fontId="3" fillId="3" borderId="4" xfId="0" applyNumberFormat="1" applyFont="1" applyFill="1" applyBorder="1" applyAlignment="1">
      <alignment horizontal="center" vertical="center"/>
    </xf>
    <xf numFmtId="165" fontId="9" fillId="0" borderId="7" xfId="0" applyNumberFormat="1" applyFont="1" applyBorder="1" applyAlignment="1">
      <alignment horizontal="center" vertical="center"/>
    </xf>
    <xf numFmtId="3" fontId="3" fillId="0" borderId="8" xfId="0" applyNumberFormat="1" applyFont="1" applyBorder="1" applyAlignment="1">
      <alignment horizontal="right" vertical="center"/>
    </xf>
    <xf numFmtId="1" fontId="3" fillId="0" borderId="9" xfId="0" applyNumberFormat="1" applyFont="1" applyBorder="1" applyAlignment="1">
      <alignment horizontal="right" vertical="center"/>
    </xf>
    <xf numFmtId="2" fontId="3" fillId="0" borderId="0" xfId="0" applyNumberFormat="1" applyFont="1" applyAlignment="1">
      <alignment horizontal="right" vertical="center"/>
    </xf>
    <xf numFmtId="4" fontId="3" fillId="0" borderId="0" xfId="0" applyNumberFormat="1" applyFont="1" applyAlignment="1">
      <alignment horizontal="right" vertical="center"/>
    </xf>
    <xf numFmtId="3" fontId="3" fillId="0" borderId="0" xfId="0" applyNumberFormat="1" applyFont="1" applyAlignment="1">
      <alignment horizontal="right" vertical="center"/>
    </xf>
    <xf numFmtId="4" fontId="3" fillId="0" borderId="9" xfId="0" applyNumberFormat="1" applyFont="1" applyBorder="1" applyAlignment="1">
      <alignment horizontal="right" vertical="center"/>
    </xf>
    <xf numFmtId="4" fontId="3" fillId="0" borderId="0" xfId="0" applyNumberFormat="1" applyFont="1" applyAlignment="1">
      <alignment vertical="center"/>
    </xf>
    <xf numFmtId="4" fontId="3" fillId="0" borderId="0" xfId="3" applyNumberFormat="1" applyFont="1" applyFill="1" applyAlignment="1">
      <alignment horizontal="right" vertical="center"/>
    </xf>
    <xf numFmtId="3" fontId="3" fillId="0" borderId="0" xfId="0" applyNumberFormat="1" applyFont="1" applyAlignment="1">
      <alignment vertical="center"/>
    </xf>
    <xf numFmtId="3" fontId="3" fillId="0" borderId="9" xfId="0" applyNumberFormat="1" applyFont="1" applyBorder="1" applyAlignment="1">
      <alignment vertical="center"/>
    </xf>
    <xf numFmtId="3" fontId="3" fillId="0" borderId="0" xfId="3" applyNumberFormat="1" applyFont="1" applyFill="1" applyAlignment="1">
      <alignment horizontal="right" vertical="center"/>
    </xf>
    <xf numFmtId="3" fontId="3" fillId="0" borderId="9" xfId="3" applyNumberFormat="1" applyFont="1" applyFill="1" applyBorder="1" applyAlignment="1">
      <alignment horizontal="right" vertical="center"/>
    </xf>
    <xf numFmtId="166" fontId="3" fillId="0" borderId="0" xfId="3" applyNumberFormat="1" applyFont="1" applyFill="1" applyAlignment="1">
      <alignment horizontal="right" vertical="center"/>
    </xf>
    <xf numFmtId="3" fontId="3" fillId="0" borderId="9" xfId="0" applyNumberFormat="1" applyFont="1" applyBorder="1" applyAlignment="1">
      <alignment horizontal="right" vertical="center"/>
    </xf>
    <xf numFmtId="165" fontId="3" fillId="0" borderId="0" xfId="3" applyNumberFormat="1" applyFont="1" applyFill="1" applyAlignment="1">
      <alignment horizontal="right" vertical="center"/>
    </xf>
    <xf numFmtId="2" fontId="3" fillId="0" borderId="0" xfId="3" applyNumberFormat="1" applyFont="1" applyFill="1" applyAlignment="1">
      <alignment horizontal="right" vertical="center"/>
    </xf>
    <xf numFmtId="3" fontId="3" fillId="0" borderId="10" xfId="0" applyNumberFormat="1" applyFont="1" applyBorder="1" applyAlignment="1">
      <alignment horizontal="right" vertical="center"/>
    </xf>
    <xf numFmtId="1" fontId="2" fillId="0" borderId="0" xfId="0" applyNumberFormat="1" applyFont="1" applyAlignment="1">
      <alignment vertical="center"/>
    </xf>
    <xf numFmtId="167" fontId="3" fillId="4" borderId="0" xfId="0" applyNumberFormat="1" applyFont="1" applyFill="1" applyAlignment="1">
      <alignment horizontal="right" vertical="center"/>
    </xf>
    <xf numFmtId="167" fontId="3" fillId="4" borderId="9" xfId="0" applyNumberFormat="1" applyFont="1" applyFill="1" applyBorder="1" applyAlignment="1">
      <alignment horizontal="right" vertical="center"/>
    </xf>
    <xf numFmtId="165" fontId="3" fillId="4" borderId="9" xfId="3" applyNumberFormat="1" applyFont="1" applyFill="1" applyBorder="1" applyAlignment="1">
      <alignment horizontal="right" vertical="center"/>
    </xf>
    <xf numFmtId="165" fontId="3" fillId="4" borderId="11" xfId="3" applyNumberFormat="1" applyFont="1" applyFill="1" applyBorder="1" applyAlignment="1">
      <alignment horizontal="right" vertical="center"/>
    </xf>
    <xf numFmtId="165" fontId="3" fillId="4" borderId="0" xfId="3" applyNumberFormat="1" applyFont="1" applyFill="1" applyAlignment="1">
      <alignment horizontal="right" vertical="center"/>
    </xf>
    <xf numFmtId="1" fontId="3" fillId="4" borderId="0" xfId="0" applyNumberFormat="1" applyFont="1" applyFill="1" applyAlignment="1">
      <alignment horizontal="center" vertical="center"/>
    </xf>
    <xf numFmtId="167" fontId="3" fillId="3" borderId="0" xfId="0" applyNumberFormat="1" applyFont="1" applyFill="1" applyAlignment="1">
      <alignment horizontal="right" vertical="center"/>
    </xf>
    <xf numFmtId="167" fontId="3" fillId="3" borderId="9" xfId="0" applyNumberFormat="1" applyFont="1" applyFill="1" applyBorder="1" applyAlignment="1">
      <alignment horizontal="right" vertical="center"/>
    </xf>
    <xf numFmtId="165" fontId="3" fillId="3" borderId="9" xfId="3" applyNumberFormat="1" applyFont="1" applyFill="1" applyBorder="1" applyAlignment="1">
      <alignment horizontal="right" vertical="center"/>
    </xf>
    <xf numFmtId="165" fontId="3" fillId="3" borderId="11" xfId="3" applyNumberFormat="1" applyFont="1" applyFill="1" applyBorder="1" applyAlignment="1">
      <alignment horizontal="right" vertical="center"/>
    </xf>
    <xf numFmtId="165" fontId="3" fillId="3" borderId="0" xfId="3" applyNumberFormat="1" applyFont="1" applyFill="1" applyAlignment="1">
      <alignment horizontal="right" vertical="center"/>
    </xf>
    <xf numFmtId="1" fontId="3" fillId="3" borderId="0" xfId="0" applyNumberFormat="1" applyFont="1" applyFill="1" applyAlignment="1">
      <alignment horizontal="center" vertical="center"/>
    </xf>
    <xf numFmtId="165" fontId="3" fillId="0" borderId="12" xfId="3" applyNumberFormat="1" applyFont="1" applyFill="1" applyBorder="1" applyAlignment="1">
      <alignment horizontal="right" vertical="center"/>
    </xf>
    <xf numFmtId="2" fontId="3" fillId="0" borderId="12" xfId="3" applyNumberFormat="1" applyFont="1" applyFill="1" applyBorder="1" applyAlignment="1">
      <alignment horizontal="right" vertical="center"/>
    </xf>
    <xf numFmtId="167" fontId="3" fillId="5" borderId="0" xfId="0" applyNumberFormat="1" applyFont="1" applyFill="1" applyAlignment="1">
      <alignment horizontal="right" vertical="center"/>
    </xf>
    <xf numFmtId="167" fontId="3" fillId="5" borderId="9" xfId="0" applyNumberFormat="1" applyFont="1" applyFill="1" applyBorder="1" applyAlignment="1">
      <alignment horizontal="right" vertical="center"/>
    </xf>
    <xf numFmtId="165" fontId="3" fillId="5" borderId="9" xfId="3" applyNumberFormat="1" applyFont="1" applyFill="1" applyBorder="1" applyAlignment="1">
      <alignment horizontal="right" vertical="center"/>
    </xf>
    <xf numFmtId="165" fontId="3" fillId="5" borderId="11" xfId="3" applyNumberFormat="1" applyFont="1" applyFill="1" applyBorder="1" applyAlignment="1">
      <alignment horizontal="right" vertical="center"/>
    </xf>
    <xf numFmtId="165" fontId="3" fillId="5" borderId="0" xfId="3" applyNumberFormat="1" applyFont="1" applyFill="1" applyAlignment="1">
      <alignment horizontal="right" vertical="center"/>
    </xf>
    <xf numFmtId="1" fontId="3" fillId="5" borderId="0" xfId="0" applyNumberFormat="1" applyFont="1" applyFill="1" applyAlignment="1">
      <alignment horizontal="center" vertical="center"/>
    </xf>
    <xf numFmtId="3" fontId="3" fillId="0" borderId="12" xfId="0" applyNumberFormat="1" applyFont="1" applyBorder="1" applyAlignment="1">
      <alignment horizontal="right" vertical="center"/>
    </xf>
    <xf numFmtId="3" fontId="3" fillId="0" borderId="12" xfId="3" applyNumberFormat="1" applyFont="1" applyFill="1" applyBorder="1" applyAlignment="1">
      <alignment horizontal="right" vertical="center"/>
    </xf>
    <xf numFmtId="1" fontId="3" fillId="3" borderId="0" xfId="3" applyNumberFormat="1" applyFont="1" applyFill="1" applyAlignment="1">
      <alignment horizontal="center"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3" fontId="3" fillId="0" borderId="10" xfId="3" applyNumberFormat="1" applyFont="1" applyFill="1" applyBorder="1" applyAlignment="1">
      <alignment horizontal="right" vertical="center"/>
    </xf>
    <xf numFmtId="1" fontId="3" fillId="5" borderId="0" xfId="3" applyNumberFormat="1" applyFont="1" applyFill="1" applyAlignment="1">
      <alignment horizontal="center" vertical="center"/>
    </xf>
    <xf numFmtId="0" fontId="7" fillId="0" borderId="0" xfId="0" applyFont="1" applyAlignment="1">
      <alignment vertical="center" wrapText="1"/>
    </xf>
    <xf numFmtId="0" fontId="9" fillId="0" borderId="0" xfId="0" applyFont="1" applyAlignment="1">
      <alignment vertical="center" wrapText="1"/>
    </xf>
    <xf numFmtId="0" fontId="9" fillId="0" borderId="13"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right" vertical="center" wrapText="1"/>
    </xf>
    <xf numFmtId="0" fontId="10" fillId="0" borderId="14" xfId="3" applyFont="1" applyFill="1" applyBorder="1" applyAlignment="1">
      <alignment horizontal="right" vertical="center" wrapText="1"/>
    </xf>
    <xf numFmtId="0" fontId="10" fillId="0" borderId="15" xfId="0" applyFont="1" applyBorder="1" applyAlignment="1">
      <alignment horizontal="right" vertical="center" wrapText="1"/>
    </xf>
    <xf numFmtId="0" fontId="10" fillId="0" borderId="16" xfId="0" applyFont="1" applyBorder="1" applyAlignment="1">
      <alignment horizontal="right" vertical="center" wrapText="1"/>
    </xf>
    <xf numFmtId="0" fontId="10" fillId="0" borderId="16" xfId="3" applyFont="1" applyFill="1" applyBorder="1" applyAlignment="1">
      <alignment horizontal="right" vertical="center" wrapText="1"/>
    </xf>
    <xf numFmtId="0" fontId="10" fillId="0" borderId="0" xfId="3" applyFont="1" applyFill="1" applyAlignment="1">
      <alignment horizontal="right" vertical="center" wrapText="1"/>
    </xf>
    <xf numFmtId="0" fontId="10" fillId="0" borderId="17" xfId="3" applyFont="1" applyFill="1" applyBorder="1" applyAlignment="1">
      <alignment horizontal="right" vertical="center" wrapText="1"/>
    </xf>
    <xf numFmtId="0" fontId="10" fillId="0" borderId="18" xfId="3" applyFont="1" applyFill="1" applyBorder="1" applyAlignment="1">
      <alignment horizontal="right" vertical="center" wrapText="1"/>
    </xf>
    <xf numFmtId="0" fontId="10" fillId="0" borderId="19" xfId="3" applyFont="1" applyFill="1" applyBorder="1" applyAlignment="1">
      <alignment horizontal="right" vertical="center" wrapText="1"/>
    </xf>
    <xf numFmtId="0" fontId="10" fillId="0" borderId="20" xfId="3" applyFont="1" applyFill="1" applyBorder="1" applyAlignment="1">
      <alignment horizontal="right" vertical="center" wrapText="1"/>
    </xf>
    <xf numFmtId="0" fontId="10" fillId="0" borderId="15" xfId="3" applyFont="1" applyFill="1" applyBorder="1" applyAlignment="1">
      <alignment horizontal="right" vertical="center" wrapText="1"/>
    </xf>
    <xf numFmtId="0" fontId="10" fillId="0" borderId="21" xfId="3" applyFont="1" applyFill="1" applyBorder="1" applyAlignment="1">
      <alignment horizontal="right" vertical="center" wrapText="1"/>
    </xf>
    <xf numFmtId="0" fontId="11" fillId="6" borderId="4" xfId="0" applyFont="1" applyFill="1" applyBorder="1" applyAlignment="1">
      <alignment horizontal="right" vertical="center" wrapText="1"/>
    </xf>
    <xf numFmtId="0" fontId="0" fillId="7" borderId="4" xfId="0" applyFill="1" applyBorder="1" applyAlignment="1">
      <alignment horizontal="right" vertical="center" wrapText="1"/>
    </xf>
    <xf numFmtId="0" fontId="11" fillId="6" borderId="3" xfId="0" applyFont="1" applyFill="1" applyBorder="1" applyAlignment="1">
      <alignment horizontal="right" vertical="center" wrapText="1"/>
    </xf>
    <xf numFmtId="0" fontId="12" fillId="6" borderId="3" xfId="4" applyFont="1" applyFill="1" applyBorder="1" applyAlignment="1">
      <alignment horizontal="right" vertical="center" wrapText="1"/>
    </xf>
    <xf numFmtId="0" fontId="0" fillId="7" borderId="3" xfId="0" applyFill="1" applyBorder="1" applyAlignment="1">
      <alignment vertical="center"/>
    </xf>
    <xf numFmtId="0" fontId="0" fillId="7" borderId="6" xfId="0" applyFill="1" applyBorder="1" applyAlignment="1">
      <alignment vertical="center"/>
    </xf>
    <xf numFmtId="0" fontId="13" fillId="8" borderId="22" xfId="3" applyFont="1" applyFill="1" applyBorder="1" applyAlignment="1">
      <alignment horizontal="right" vertical="center" wrapText="1"/>
    </xf>
    <xf numFmtId="0" fontId="13" fillId="8" borderId="23" xfId="3" applyFont="1" applyFill="1" applyBorder="1" applyAlignment="1">
      <alignment horizontal="right" vertical="center" wrapText="1"/>
    </xf>
    <xf numFmtId="0" fontId="13" fillId="8" borderId="24" xfId="3" applyFont="1" applyFill="1" applyBorder="1" applyAlignment="1">
      <alignment horizontal="right" vertical="center" wrapText="1"/>
    </xf>
    <xf numFmtId="0" fontId="13" fillId="8" borderId="4" xfId="4" applyFont="1" applyFill="1" applyBorder="1" applyAlignment="1">
      <alignment horizontal="right" vertical="center" wrapText="1"/>
    </xf>
    <xf numFmtId="0" fontId="13" fillId="8" borderId="3" xfId="4" applyFont="1" applyFill="1" applyBorder="1" applyAlignment="1">
      <alignment horizontal="right" vertical="center" wrapText="1"/>
    </xf>
    <xf numFmtId="0" fontId="0" fillId="7" borderId="25" xfId="0" applyFill="1" applyBorder="1" applyAlignment="1">
      <alignment vertical="center"/>
    </xf>
    <xf numFmtId="0" fontId="0" fillId="2" borderId="0" xfId="0" applyFill="1" applyAlignment="1">
      <alignment horizontal="center" vertical="center"/>
    </xf>
    <xf numFmtId="0" fontId="0" fillId="2" borderId="14" xfId="0" applyFill="1" applyBorder="1" applyAlignment="1">
      <alignment horizontal="center" vertical="center"/>
    </xf>
    <xf numFmtId="0" fontId="3" fillId="2" borderId="15" xfId="0" applyFont="1" applyFill="1" applyBorder="1" applyAlignment="1">
      <alignment horizontal="center" vertical="center"/>
    </xf>
    <xf numFmtId="0" fontId="0" fillId="2" borderId="16" xfId="0" applyFill="1" applyBorder="1" applyAlignment="1">
      <alignment horizontal="center" vertical="center"/>
    </xf>
    <xf numFmtId="0" fontId="4" fillId="2" borderId="18" xfId="0" applyFont="1" applyFill="1" applyBorder="1" applyAlignment="1">
      <alignment vertical="center"/>
    </xf>
    <xf numFmtId="0" fontId="4" fillId="2" borderId="16" xfId="0" applyFont="1" applyFill="1" applyBorder="1" applyAlignment="1">
      <alignment vertical="center"/>
    </xf>
    <xf numFmtId="0" fontId="4" fillId="2" borderId="16" xfId="0" applyFont="1" applyFill="1" applyBorder="1" applyAlignment="1">
      <alignment horizontal="center" vertical="center"/>
    </xf>
    <xf numFmtId="0" fontId="3" fillId="0" borderId="15" xfId="0" applyFont="1" applyBorder="1" applyAlignment="1">
      <alignment horizontal="center" vertical="center"/>
    </xf>
    <xf numFmtId="0" fontId="4" fillId="2" borderId="2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15" xfId="3" applyFont="1" applyFill="1" applyBorder="1" applyAlignment="1">
      <alignment horizontal="center" vertical="center" wrapText="1"/>
    </xf>
    <xf numFmtId="0" fontId="4" fillId="2" borderId="18" xfId="0" applyFont="1" applyFill="1" applyBorder="1" applyAlignment="1">
      <alignment horizontal="center" vertical="center" wrapText="1"/>
    </xf>
    <xf numFmtId="0" fontId="3" fillId="0" borderId="19"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3" fillId="0" borderId="21" xfId="3" applyFont="1" applyFill="1" applyBorder="1" applyAlignment="1">
      <alignment horizontal="center" vertical="center" wrapText="1"/>
    </xf>
    <xf numFmtId="0" fontId="13" fillId="8" borderId="27" xfId="0" applyFont="1" applyFill="1" applyBorder="1" applyAlignment="1">
      <alignment horizontal="right" vertical="center" wrapText="1"/>
    </xf>
    <xf numFmtId="0" fontId="13" fillId="8" borderId="28" xfId="0" applyFont="1" applyFill="1" applyBorder="1" applyAlignment="1">
      <alignment horizontal="right" vertical="center" wrapText="1"/>
    </xf>
    <xf numFmtId="0" fontId="13" fillId="8" borderId="28" xfId="4" applyFont="1" applyFill="1" applyBorder="1" applyAlignment="1">
      <alignment horizontal="right" vertical="center" wrapText="1"/>
    </xf>
    <xf numFmtId="0" fontId="13" fillId="8" borderId="28" xfId="3" applyFont="1" applyFill="1" applyBorder="1" applyAlignment="1">
      <alignment horizontal="right" vertical="center" wrapText="1"/>
    </xf>
    <xf numFmtId="0" fontId="13" fillId="8" borderId="29" xfId="3" applyFont="1" applyFill="1" applyBorder="1" applyAlignment="1">
      <alignment horizontal="right" vertical="center" wrapText="1"/>
    </xf>
    <xf numFmtId="0" fontId="0" fillId="7" borderId="30" xfId="0" applyFill="1" applyBorder="1" applyAlignment="1">
      <alignment vertical="center"/>
    </xf>
    <xf numFmtId="0" fontId="0" fillId="7" borderId="23" xfId="0" applyFill="1" applyBorder="1" applyAlignment="1">
      <alignment vertical="center"/>
    </xf>
    <xf numFmtId="0" fontId="13" fillId="8" borderId="24" xfId="5" applyFont="1" applyFill="1" applyBorder="1" applyAlignment="1">
      <alignment horizontal="center" vertical="center"/>
    </xf>
    <xf numFmtId="0" fontId="0" fillId="7" borderId="23" xfId="0" applyFill="1" applyBorder="1" applyAlignment="1">
      <alignment horizontal="center" vertical="center"/>
    </xf>
    <xf numFmtId="0" fontId="13" fillId="8" borderId="24" xfId="4" applyFont="1" applyFill="1" applyBorder="1" applyAlignment="1">
      <alignment horizontal="center" vertical="center"/>
    </xf>
    <xf numFmtId="0" fontId="13" fillId="8" borderId="31" xfId="4" applyFont="1" applyFill="1" applyBorder="1" applyAlignment="1">
      <alignment horizontal="center" vertical="center" wrapText="1"/>
    </xf>
    <xf numFmtId="0" fontId="3" fillId="0" borderId="32" xfId="0" applyFont="1" applyBorder="1" applyAlignment="1">
      <alignment horizontal="right" vertical="center"/>
    </xf>
    <xf numFmtId="0" fontId="3" fillId="0" borderId="18" xfId="0" applyFont="1" applyBorder="1" applyAlignment="1">
      <alignment horizontal="right" vertical="center"/>
    </xf>
    <xf numFmtId="0" fontId="4" fillId="0" borderId="18" xfId="0" applyFont="1" applyBorder="1" applyAlignment="1">
      <alignment vertical="center"/>
    </xf>
    <xf numFmtId="0" fontId="3" fillId="0" borderId="18" xfId="0" applyFont="1" applyBorder="1" applyAlignment="1">
      <alignment vertical="center"/>
    </xf>
    <xf numFmtId="0" fontId="4" fillId="0" borderId="10" xfId="0" applyFont="1" applyBorder="1" applyAlignment="1">
      <alignment vertical="center"/>
    </xf>
    <xf numFmtId="0" fontId="2" fillId="0" borderId="4" xfId="0" applyFont="1" applyBorder="1" applyAlignment="1">
      <alignment vertical="center"/>
    </xf>
    <xf numFmtId="0" fontId="2" fillId="0" borderId="4" xfId="5" applyFont="1" applyFill="1" applyBorder="1" applyAlignment="1">
      <alignment vertical="center"/>
    </xf>
    <xf numFmtId="0" fontId="2" fillId="0" borderId="4" xfId="5" applyFont="1" applyFill="1" applyBorder="1" applyAlignment="1">
      <alignment horizontal="right" vertical="center"/>
    </xf>
    <xf numFmtId="0" fontId="2" fillId="0" borderId="4" xfId="4" applyFont="1" applyFill="1" applyBorder="1" applyAlignment="1">
      <alignment vertical="center"/>
    </xf>
    <xf numFmtId="0" fontId="3" fillId="0" borderId="33" xfId="0" applyFont="1" applyBorder="1" applyAlignment="1">
      <alignment horizontal="right" vertical="center"/>
    </xf>
    <xf numFmtId="0" fontId="3" fillId="0" borderId="27" xfId="0" applyFont="1" applyBorder="1" applyAlignment="1">
      <alignment horizontal="right" vertical="center"/>
    </xf>
    <xf numFmtId="0" fontId="4" fillId="0" borderId="27" xfId="0" applyFont="1" applyBorder="1" applyAlignment="1">
      <alignment vertical="center"/>
    </xf>
    <xf numFmtId="0" fontId="4" fillId="0" borderId="27" xfId="3" applyFont="1" applyFill="1" applyBorder="1" applyAlignment="1">
      <alignment vertical="center"/>
    </xf>
    <xf numFmtId="0" fontId="3" fillId="0" borderId="27" xfId="3" applyFont="1" applyFill="1" applyBorder="1" applyAlignment="1">
      <alignment vertical="center"/>
    </xf>
    <xf numFmtId="0" fontId="15" fillId="0" borderId="34" xfId="0" applyFont="1" applyBorder="1" applyAlignment="1">
      <alignment vertical="center"/>
    </xf>
    <xf numFmtId="0" fontId="2" fillId="0" borderId="0" xfId="5" applyFont="1" applyFill="1" applyAlignment="1">
      <alignment vertical="center"/>
    </xf>
    <xf numFmtId="0" fontId="2" fillId="0" borderId="0" xfId="5" applyFont="1" applyFill="1" applyAlignment="1">
      <alignment horizontal="right" vertical="center"/>
    </xf>
    <xf numFmtId="0" fontId="2" fillId="0" borderId="0" xfId="4" applyFont="1" applyFill="1" applyAlignment="1">
      <alignment vertical="center"/>
    </xf>
    <xf numFmtId="0" fontId="16" fillId="0" borderId="0" xfId="6" applyFont="1" applyFill="1" applyAlignment="1">
      <alignment vertical="center"/>
    </xf>
    <xf numFmtId="0" fontId="17" fillId="0" borderId="0" xfId="4" applyFont="1" applyFill="1" applyAlignment="1">
      <alignment vertical="center"/>
    </xf>
  </cellXfs>
  <cellStyles count="7">
    <cellStyle name="F4" xfId="6" xr:uid="{615DF0BF-89E3-43CD-863B-51AE2CD677A9}"/>
    <cellStyle name="F5" xfId="5" xr:uid="{83F31041-1249-42D1-90D2-2B89F9DFA43D}"/>
    <cellStyle name="F6" xfId="4" xr:uid="{13446493-F506-4CD5-A765-8DC2371D2755}"/>
    <cellStyle name="F7" xfId="3" xr:uid="{8734E251-BEC9-4FDE-97DC-928093BD5C0B}"/>
    <cellStyle name="F8" xfId="1" xr:uid="{3E9BC98A-9732-4535-826A-DBEAD7F5E416}"/>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Figure 1.4a - Energy Consumption in Utah by Energy Source, 1960-2019</a:t>
            </a:r>
          </a:p>
        </c:rich>
      </c:tx>
      <c:layout>
        <c:manualLayout>
          <c:xMode val="edge"/>
          <c:yMode val="edge"/>
          <c:x val="0.17141691097457326"/>
          <c:y val="4.0774248046580384E-2"/>
        </c:manualLayout>
      </c:layout>
      <c:overlay val="0"/>
    </c:title>
    <c:autoTitleDeleted val="0"/>
    <c:plotArea>
      <c:layout>
        <c:manualLayout>
          <c:layoutTarget val="inner"/>
          <c:xMode val="edge"/>
          <c:yMode val="edge"/>
          <c:x val="0.10304709058300665"/>
          <c:y val="0.12456140350877193"/>
          <c:w val="0.85625184869009774"/>
          <c:h val="0.78714453796723682"/>
        </c:manualLayout>
      </c:layout>
      <c:areaChart>
        <c:grouping val="stacked"/>
        <c:varyColors val="0"/>
        <c:ser>
          <c:idx val="0"/>
          <c:order val="0"/>
          <c:tx>
            <c:strRef>
              <c:f>'T 1.7 &amp; F 1.4'!$B$5</c:f>
              <c:strCache>
                <c:ptCount val="1"/>
                <c:pt idx="0">
                  <c:v>Coal</c:v>
                </c:pt>
              </c:strCache>
            </c:strRef>
          </c:tx>
          <c:cat>
            <c:numRef>
              <c:f>'T 1.7 &amp; F 1.4'!$A$6:$A$65</c:f>
              <c:numCache>
                <c:formatCode>0</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'T 1.7 &amp; F 1.4'!$B$6:$B$65</c:f>
              <c:numCache>
                <c:formatCode>0.0</c:formatCode>
                <c:ptCount val="60"/>
                <c:pt idx="0">
                  <c:v>90.986608676665711</c:v>
                </c:pt>
                <c:pt idx="1">
                  <c:v>81.960750430482321</c:v>
                </c:pt>
                <c:pt idx="2">
                  <c:v>65.545878869943934</c:v>
                </c:pt>
                <c:pt idx="3">
                  <c:v>62.429285581739677</c:v>
                </c:pt>
                <c:pt idx="4">
                  <c:v>71.053039942293665</c:v>
                </c:pt>
                <c:pt idx="5">
                  <c:v>75.454343489905497</c:v>
                </c:pt>
                <c:pt idx="6">
                  <c:v>79.116598239080901</c:v>
                </c:pt>
                <c:pt idx="7">
                  <c:v>72.423590686247721</c:v>
                </c:pt>
                <c:pt idx="8">
                  <c:v>73.920525061434176</c:v>
                </c:pt>
                <c:pt idx="9">
                  <c:v>78.445351007245662</c:v>
                </c:pt>
                <c:pt idx="10">
                  <c:v>78.789812135028114</c:v>
                </c:pt>
                <c:pt idx="11">
                  <c:v>78.722525011004251</c:v>
                </c:pt>
                <c:pt idx="12">
                  <c:v>77.592067230357145</c:v>
                </c:pt>
                <c:pt idx="13">
                  <c:v>98.832257578425114</c:v>
                </c:pt>
                <c:pt idx="14">
                  <c:v>107.64038913741496</c:v>
                </c:pt>
                <c:pt idx="15">
                  <c:v>115.73060773395167</c:v>
                </c:pt>
                <c:pt idx="16">
                  <c:v>101.7686695342191</c:v>
                </c:pt>
                <c:pt idx="17">
                  <c:v>132.83876736969052</c:v>
                </c:pt>
                <c:pt idx="18">
                  <c:v>143.94954778671817</c:v>
                </c:pt>
                <c:pt idx="19">
                  <c:v>170.89978769573057</c:v>
                </c:pt>
                <c:pt idx="20">
                  <c:v>168.25295107624544</c:v>
                </c:pt>
                <c:pt idx="21">
                  <c:v>175.70912734097146</c:v>
                </c:pt>
                <c:pt idx="22">
                  <c:v>159.55966052064241</c:v>
                </c:pt>
                <c:pt idx="23">
                  <c:v>160.21547901887968</c:v>
                </c:pt>
                <c:pt idx="24">
                  <c:v>185.63578496415181</c:v>
                </c:pt>
                <c:pt idx="25">
                  <c:v>199.36634744381792</c:v>
                </c:pt>
                <c:pt idx="26">
                  <c:v>188.95400000000001</c:v>
                </c:pt>
                <c:pt idx="27">
                  <c:v>273.76681121368676</c:v>
                </c:pt>
                <c:pt idx="28">
                  <c:v>337.98500000000001</c:v>
                </c:pt>
                <c:pt idx="29">
                  <c:v>349.73097402286623</c:v>
                </c:pt>
                <c:pt idx="30">
                  <c:v>366.81869068496633</c:v>
                </c:pt>
                <c:pt idx="31">
                  <c:v>344.35571417014967</c:v>
                </c:pt>
                <c:pt idx="32">
                  <c:v>363.04907100960622</c:v>
                </c:pt>
                <c:pt idx="33">
                  <c:v>370.98200000000003</c:v>
                </c:pt>
                <c:pt idx="34">
                  <c:v>380.85453020538455</c:v>
                </c:pt>
                <c:pt idx="35">
                  <c:v>361.42399999999998</c:v>
                </c:pt>
                <c:pt idx="36">
                  <c:v>360.00405720651167</c:v>
                </c:pt>
                <c:pt idx="37">
                  <c:v>375.0894399710607</c:v>
                </c:pt>
                <c:pt idx="38">
                  <c:v>396.13457190945536</c:v>
                </c:pt>
                <c:pt idx="39">
                  <c:v>384.0470292179881</c:v>
                </c:pt>
                <c:pt idx="40">
                  <c:v>403.06533584882061</c:v>
                </c:pt>
                <c:pt idx="41">
                  <c:v>384.45460410649866</c:v>
                </c:pt>
                <c:pt idx="42">
                  <c:v>370.55686130780396</c:v>
                </c:pt>
                <c:pt idx="43">
                  <c:v>379.16977764888952</c:v>
                </c:pt>
                <c:pt idx="44">
                  <c:v>387.91207573668322</c:v>
                </c:pt>
                <c:pt idx="45">
                  <c:v>377.95231253215877</c:v>
                </c:pt>
                <c:pt idx="46">
                  <c:v>386.98798491936037</c:v>
                </c:pt>
                <c:pt idx="47">
                  <c:v>390.48265895891819</c:v>
                </c:pt>
                <c:pt idx="48">
                  <c:v>395.43316826788015</c:v>
                </c:pt>
                <c:pt idx="49">
                  <c:v>365.08172312684007</c:v>
                </c:pt>
                <c:pt idx="50">
                  <c:v>356.7285547335423</c:v>
                </c:pt>
                <c:pt idx="51">
                  <c:v>345.84819765429728</c:v>
                </c:pt>
                <c:pt idx="52">
                  <c:v>322.07695180969262</c:v>
                </c:pt>
                <c:pt idx="53">
                  <c:v>355.25196438508624</c:v>
                </c:pt>
                <c:pt idx="54">
                  <c:v>344.05399999999997</c:v>
                </c:pt>
                <c:pt idx="55">
                  <c:v>330.04300000000001</c:v>
                </c:pt>
                <c:pt idx="56">
                  <c:v>269.01600000000002</c:v>
                </c:pt>
                <c:pt idx="57">
                  <c:v>274.81599999999997</c:v>
                </c:pt>
                <c:pt idx="58">
                  <c:v>273.11700000000002</c:v>
                </c:pt>
                <c:pt idx="59">
                  <c:v>263.71986273634934</c:v>
                </c:pt>
              </c:numCache>
            </c:numRef>
          </c:val>
          <c:extLst>
            <c:ext xmlns:c16="http://schemas.microsoft.com/office/drawing/2014/chart" uri="{C3380CC4-5D6E-409C-BE32-E72D297353CC}">
              <c16:uniqueId val="{00000000-0711-40D8-A8E1-E654ABADA135}"/>
            </c:ext>
          </c:extLst>
        </c:ser>
        <c:ser>
          <c:idx val="1"/>
          <c:order val="1"/>
          <c:tx>
            <c:v>Petroleum</c:v>
          </c:tx>
          <c:cat>
            <c:numRef>
              <c:f>'T 1.7 &amp; F 1.4'!$A$6:$A$65</c:f>
              <c:numCache>
                <c:formatCode>0</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'T 1.7 &amp; F 1.4'!$C$6:$C$65</c:f>
              <c:numCache>
                <c:formatCode>0.0</c:formatCode>
                <c:ptCount val="60"/>
                <c:pt idx="0">
                  <c:v>127.551</c:v>
                </c:pt>
                <c:pt idx="1">
                  <c:v>126.702</c:v>
                </c:pt>
                <c:pt idx="2">
                  <c:v>136.636</c:v>
                </c:pt>
                <c:pt idx="3">
                  <c:v>136.19499999999999</c:v>
                </c:pt>
                <c:pt idx="4">
                  <c:v>136.68</c:v>
                </c:pt>
                <c:pt idx="5">
                  <c:v>142.23099999999999</c:v>
                </c:pt>
                <c:pt idx="6">
                  <c:v>154.28399999999999</c:v>
                </c:pt>
                <c:pt idx="7">
                  <c:v>151.59200000000001</c:v>
                </c:pt>
                <c:pt idx="8">
                  <c:v>161.346</c:v>
                </c:pt>
                <c:pt idx="9">
                  <c:v>170.14699999999999</c:v>
                </c:pt>
                <c:pt idx="10">
                  <c:v>165.82599999999999</c:v>
                </c:pt>
                <c:pt idx="11">
                  <c:v>179.959</c:v>
                </c:pt>
                <c:pt idx="12">
                  <c:v>186.44300000000001</c:v>
                </c:pt>
                <c:pt idx="13">
                  <c:v>190.45699999999999</c:v>
                </c:pt>
                <c:pt idx="14">
                  <c:v>199.78100000000001</c:v>
                </c:pt>
                <c:pt idx="15">
                  <c:v>203.88900000000001</c:v>
                </c:pt>
                <c:pt idx="16">
                  <c:v>207.16900000000001</c:v>
                </c:pt>
                <c:pt idx="17">
                  <c:v>211.89</c:v>
                </c:pt>
                <c:pt idx="18">
                  <c:v>216.78199999999998</c:v>
                </c:pt>
                <c:pt idx="19">
                  <c:v>213.386</c:v>
                </c:pt>
                <c:pt idx="20">
                  <c:v>200.32499999999999</c:v>
                </c:pt>
                <c:pt idx="21">
                  <c:v>168.35499999999999</c:v>
                </c:pt>
                <c:pt idx="22">
                  <c:v>166.643</c:v>
                </c:pt>
                <c:pt idx="23">
                  <c:v>176.81299999999999</c:v>
                </c:pt>
                <c:pt idx="24">
                  <c:v>176.03399999999999</c:v>
                </c:pt>
                <c:pt idx="25">
                  <c:v>174.05199999999999</c:v>
                </c:pt>
                <c:pt idx="26">
                  <c:v>188.16300000000001</c:v>
                </c:pt>
                <c:pt idx="27">
                  <c:v>192.227</c:v>
                </c:pt>
                <c:pt idx="28">
                  <c:v>196.678</c:v>
                </c:pt>
                <c:pt idx="29">
                  <c:v>190.14099999999999</c:v>
                </c:pt>
                <c:pt idx="30">
                  <c:v>193.227</c:v>
                </c:pt>
                <c:pt idx="31">
                  <c:v>205.358</c:v>
                </c:pt>
                <c:pt idx="32">
                  <c:v>201.74500000000003</c:v>
                </c:pt>
                <c:pt idx="33">
                  <c:v>205.76900000000001</c:v>
                </c:pt>
                <c:pt idx="34">
                  <c:v>210.44299999999998</c:v>
                </c:pt>
                <c:pt idx="35">
                  <c:v>227.89</c:v>
                </c:pt>
                <c:pt idx="36">
                  <c:v>242.30899999999997</c:v>
                </c:pt>
                <c:pt idx="37">
                  <c:v>245.399</c:v>
                </c:pt>
                <c:pt idx="38">
                  <c:v>251.22</c:v>
                </c:pt>
                <c:pt idx="39">
                  <c:v>257.26299999999998</c:v>
                </c:pt>
                <c:pt idx="40">
                  <c:v>268.70499999999998</c:v>
                </c:pt>
                <c:pt idx="41">
                  <c:v>261.65500000000003</c:v>
                </c:pt>
                <c:pt idx="42">
                  <c:v>258.56</c:v>
                </c:pt>
                <c:pt idx="43">
                  <c:v>276.56400000000002</c:v>
                </c:pt>
                <c:pt idx="44">
                  <c:v>277.60399999999998</c:v>
                </c:pt>
                <c:pt idx="45">
                  <c:v>289.745</c:v>
                </c:pt>
                <c:pt idx="46">
                  <c:v>312.31200000000001</c:v>
                </c:pt>
                <c:pt idx="47">
                  <c:v>302.541</c:v>
                </c:pt>
                <c:pt idx="48">
                  <c:v>282.94799999999998</c:v>
                </c:pt>
                <c:pt idx="49">
                  <c:v>269.30700000000002</c:v>
                </c:pt>
                <c:pt idx="50">
                  <c:v>269.01100000000002</c:v>
                </c:pt>
                <c:pt idx="51">
                  <c:v>290.137</c:v>
                </c:pt>
                <c:pt idx="52">
                  <c:v>283.33800000000002</c:v>
                </c:pt>
                <c:pt idx="53">
                  <c:v>292.666</c:v>
                </c:pt>
                <c:pt idx="54">
                  <c:v>289.35599999999999</c:v>
                </c:pt>
                <c:pt idx="55">
                  <c:v>293.42399999999998</c:v>
                </c:pt>
                <c:pt idx="56">
                  <c:v>304.274</c:v>
                </c:pt>
                <c:pt idx="57">
                  <c:v>309.56900000000002</c:v>
                </c:pt>
                <c:pt idx="58">
                  <c:v>314.36399999999998</c:v>
                </c:pt>
                <c:pt idx="59">
                  <c:v>318.53735617003713</c:v>
                </c:pt>
              </c:numCache>
            </c:numRef>
          </c:val>
          <c:extLst>
            <c:ext xmlns:c16="http://schemas.microsoft.com/office/drawing/2014/chart" uri="{C3380CC4-5D6E-409C-BE32-E72D297353CC}">
              <c16:uniqueId val="{00000001-0711-40D8-A8E1-E654ABADA135}"/>
            </c:ext>
          </c:extLst>
        </c:ser>
        <c:ser>
          <c:idx val="2"/>
          <c:order val="2"/>
          <c:tx>
            <c:strRef>
              <c:f>'T 1.7 &amp; F 1.4'!$D$5</c:f>
              <c:strCache>
                <c:ptCount val="1"/>
                <c:pt idx="0">
                  <c:v>Natural Gas</c:v>
                </c:pt>
              </c:strCache>
            </c:strRef>
          </c:tx>
          <c:cat>
            <c:numRef>
              <c:f>'T 1.7 &amp; F 1.4'!$A$6:$A$65</c:f>
              <c:numCache>
                <c:formatCode>0</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'T 1.7 &amp; F 1.4'!$D$6:$D$65</c:f>
              <c:numCache>
                <c:formatCode>0.0</c:formatCode>
                <c:ptCount val="60"/>
                <c:pt idx="0">
                  <c:v>72.441000000000031</c:v>
                </c:pt>
                <c:pt idx="1">
                  <c:v>79.168000000000006</c:v>
                </c:pt>
                <c:pt idx="2">
                  <c:v>87.938000000000002</c:v>
                </c:pt>
                <c:pt idx="3">
                  <c:v>88.494</c:v>
                </c:pt>
                <c:pt idx="4">
                  <c:v>99.070999999999984</c:v>
                </c:pt>
                <c:pt idx="5">
                  <c:v>99.81</c:v>
                </c:pt>
                <c:pt idx="6">
                  <c:v>95.740000000000009</c:v>
                </c:pt>
                <c:pt idx="7">
                  <c:v>97.068377915813116</c:v>
                </c:pt>
                <c:pt idx="8">
                  <c:v>101.62556710021299</c:v>
                </c:pt>
                <c:pt idx="9">
                  <c:v>110.88765220023524</c:v>
                </c:pt>
                <c:pt idx="10">
                  <c:v>114.37705346604393</c:v>
                </c:pt>
                <c:pt idx="11">
                  <c:v>113.87630484996252</c:v>
                </c:pt>
                <c:pt idx="12">
                  <c:v>116.39894278211503</c:v>
                </c:pt>
                <c:pt idx="13">
                  <c:v>116.33486675519471</c:v>
                </c:pt>
                <c:pt idx="14">
                  <c:v>115.20575438459694</c:v>
                </c:pt>
                <c:pt idx="15">
                  <c:v>117.95234769999999</c:v>
                </c:pt>
                <c:pt idx="16">
                  <c:v>138.603398161896</c:v>
                </c:pt>
                <c:pt idx="17">
                  <c:v>100.99857440105347</c:v>
                </c:pt>
                <c:pt idx="18">
                  <c:v>113.32197896362423</c:v>
                </c:pt>
                <c:pt idx="19">
                  <c:v>120.97968038636381</c:v>
                </c:pt>
                <c:pt idx="20">
                  <c:v>124.98986750790672</c:v>
                </c:pt>
                <c:pt idx="21">
                  <c:v>109.7027982769562</c:v>
                </c:pt>
                <c:pt idx="22">
                  <c:v>110.52596056197645</c:v>
                </c:pt>
                <c:pt idx="23">
                  <c:v>118.44933647535508</c:v>
                </c:pt>
                <c:pt idx="24">
                  <c:v>124.24746977745765</c:v>
                </c:pt>
                <c:pt idx="25">
                  <c:v>123.74965600215431</c:v>
                </c:pt>
                <c:pt idx="26">
                  <c:v>99.705831255830745</c:v>
                </c:pt>
                <c:pt idx="27">
                  <c:v>106.90624624009214</c:v>
                </c:pt>
                <c:pt idx="28">
                  <c:v>117.77814377276439</c:v>
                </c:pt>
                <c:pt idx="29">
                  <c:v>123.41371194667819</c:v>
                </c:pt>
                <c:pt idx="30">
                  <c:v>126.91257459208045</c:v>
                </c:pt>
                <c:pt idx="31">
                  <c:v>142.45833155719086</c:v>
                </c:pt>
                <c:pt idx="32">
                  <c:v>132.21575446212486</c:v>
                </c:pt>
                <c:pt idx="33">
                  <c:v>149.08773383034608</c:v>
                </c:pt>
                <c:pt idx="34">
                  <c:v>146.25754822964248</c:v>
                </c:pt>
                <c:pt idx="35">
                  <c:v>166.66315492708841</c:v>
                </c:pt>
                <c:pt idx="36">
                  <c:v>167.79152793025392</c:v>
                </c:pt>
                <c:pt idx="37">
                  <c:v>172.19485794138109</c:v>
                </c:pt>
                <c:pt idx="38">
                  <c:v>177.58553234509267</c:v>
                </c:pt>
                <c:pt idx="39">
                  <c:v>168.68416382507118</c:v>
                </c:pt>
                <c:pt idx="40">
                  <c:v>172.94818348957421</c:v>
                </c:pt>
                <c:pt idx="41">
                  <c:v>167.58305199655993</c:v>
                </c:pt>
                <c:pt idx="42">
                  <c:v>172.36600000000004</c:v>
                </c:pt>
                <c:pt idx="43">
                  <c:v>163.52699999999999</c:v>
                </c:pt>
                <c:pt idx="44">
                  <c:v>164.154</c:v>
                </c:pt>
                <c:pt idx="45">
                  <c:v>168.77105300265166</c:v>
                </c:pt>
                <c:pt idx="46">
                  <c:v>197.8929440021345</c:v>
                </c:pt>
                <c:pt idx="47">
                  <c:v>231.12289600411466</c:v>
                </c:pt>
                <c:pt idx="48">
                  <c:v>237.41399999999999</c:v>
                </c:pt>
                <c:pt idx="49">
                  <c:v>223.64600000000004</c:v>
                </c:pt>
                <c:pt idx="50">
                  <c:v>229.078</c:v>
                </c:pt>
                <c:pt idx="51">
                  <c:v>230.67200000000003</c:v>
                </c:pt>
                <c:pt idx="52">
                  <c:v>232.63</c:v>
                </c:pt>
                <c:pt idx="53">
                  <c:v>258.661</c:v>
                </c:pt>
                <c:pt idx="54">
                  <c:v>251.64899999999997</c:v>
                </c:pt>
                <c:pt idx="55">
                  <c:v>242.84799999999996</c:v>
                </c:pt>
                <c:pt idx="56">
                  <c:v>250.19899999999993</c:v>
                </c:pt>
                <c:pt idx="57">
                  <c:v>231.15125200605871</c:v>
                </c:pt>
                <c:pt idx="58">
                  <c:v>253.81944018771716</c:v>
                </c:pt>
                <c:pt idx="59">
                  <c:v>274.61009330888413</c:v>
                </c:pt>
              </c:numCache>
            </c:numRef>
          </c:val>
          <c:extLst>
            <c:ext xmlns:c16="http://schemas.microsoft.com/office/drawing/2014/chart" uri="{C3380CC4-5D6E-409C-BE32-E72D297353CC}">
              <c16:uniqueId val="{00000002-0711-40D8-A8E1-E654ABADA135}"/>
            </c:ext>
          </c:extLst>
        </c:ser>
        <c:ser>
          <c:idx val="3"/>
          <c:order val="3"/>
          <c:tx>
            <c:v>Hydroelectric</c:v>
          </c:tx>
          <c:cat>
            <c:numRef>
              <c:f>'T 1.7 &amp; F 1.4'!$A$6:$A$65</c:f>
              <c:numCache>
                <c:formatCode>0</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'T 1.7 &amp; F 1.4'!$G$6:$G$65</c:f>
              <c:numCache>
                <c:formatCode>0.0</c:formatCode>
                <c:ptCount val="60"/>
                <c:pt idx="0">
                  <c:v>3.2767118651315785</c:v>
                </c:pt>
                <c:pt idx="1">
                  <c:v>2.4557984545454543</c:v>
                </c:pt>
                <c:pt idx="2">
                  <c:v>4.1447822890025572</c:v>
                </c:pt>
                <c:pt idx="3">
                  <c:v>3.6903292799999998</c:v>
                </c:pt>
                <c:pt idx="4">
                  <c:v>8.0028953805774279</c:v>
                </c:pt>
                <c:pt idx="5">
                  <c:v>9.5464532373626394</c:v>
                </c:pt>
                <c:pt idx="6">
                  <c:v>8.2326788375634532</c:v>
                </c:pt>
                <c:pt idx="7">
                  <c:v>11.207408487394957</c:v>
                </c:pt>
                <c:pt idx="8">
                  <c:v>10.575187171597634</c:v>
                </c:pt>
                <c:pt idx="9">
                  <c:v>11.676741324955117</c:v>
                </c:pt>
                <c:pt idx="10">
                  <c:v>7.7747586558265578</c:v>
                </c:pt>
                <c:pt idx="11">
                  <c:v>10.313718740061162</c:v>
                </c:pt>
                <c:pt idx="12">
                  <c:v>12.692176451639343</c:v>
                </c:pt>
                <c:pt idx="13">
                  <c:v>11.53195321152115</c:v>
                </c:pt>
                <c:pt idx="14">
                  <c:v>9.8297964038257177</c:v>
                </c:pt>
                <c:pt idx="15">
                  <c:v>11.186090790502794</c:v>
                </c:pt>
                <c:pt idx="16">
                  <c:v>11.71270722300885</c:v>
                </c:pt>
                <c:pt idx="17">
                  <c:v>7.8962785072655217</c:v>
                </c:pt>
                <c:pt idx="18">
                  <c:v>7.5969302547683917</c:v>
                </c:pt>
                <c:pt idx="19">
                  <c:v>8.3025030623441403</c:v>
                </c:pt>
                <c:pt idx="20">
                  <c:v>8.5378537283800249</c:v>
                </c:pt>
                <c:pt idx="21">
                  <c:v>6.5120313579454265</c:v>
                </c:pt>
                <c:pt idx="22">
                  <c:v>10.714769296874998</c:v>
                </c:pt>
                <c:pt idx="23">
                  <c:v>14.660759527259687</c:v>
                </c:pt>
                <c:pt idx="24">
                  <c:v>14.516077411933862</c:v>
                </c:pt>
                <c:pt idx="25">
                  <c:v>10.646052237487734</c:v>
                </c:pt>
                <c:pt idx="26">
                  <c:v>14.751603484784146</c:v>
                </c:pt>
                <c:pt idx="27">
                  <c:v>8.9197085186915874</c:v>
                </c:pt>
                <c:pt idx="28">
                  <c:v>6.1241151500843172</c:v>
                </c:pt>
                <c:pt idx="29">
                  <c:v>5.8556117882562262</c:v>
                </c:pt>
                <c:pt idx="30">
                  <c:v>5.2936122578740159</c:v>
                </c:pt>
                <c:pt idx="31">
                  <c:v>6.5426347607655506</c:v>
                </c:pt>
                <c:pt idx="32">
                  <c:v>6.2339739534883725</c:v>
                </c:pt>
                <c:pt idx="33">
                  <c:v>8.866195876744186</c:v>
                </c:pt>
                <c:pt idx="34">
                  <c:v>7.746521328</c:v>
                </c:pt>
                <c:pt idx="35">
                  <c:v>9.9873504334365339</c:v>
                </c:pt>
                <c:pt idx="36">
                  <c:v>10.845555407054338</c:v>
                </c:pt>
                <c:pt idx="37">
                  <c:v>13.729644499999999</c:v>
                </c:pt>
                <c:pt idx="38">
                  <c:v>13.403053738403043</c:v>
                </c:pt>
                <c:pt idx="39">
                  <c:v>12.836452247011954</c:v>
                </c:pt>
                <c:pt idx="40">
                  <c:v>7.6122753016085793</c:v>
                </c:pt>
                <c:pt idx="41">
                  <c:v>5.2571879232283472</c:v>
                </c:pt>
                <c:pt idx="42">
                  <c:v>4.6542749432314414</c:v>
                </c:pt>
                <c:pt idx="43">
                  <c:v>4.2694350926365798</c:v>
                </c:pt>
                <c:pt idx="44">
                  <c:v>4.5044779733333336</c:v>
                </c:pt>
                <c:pt idx="45">
                  <c:v>7.8486323622448984</c:v>
                </c:pt>
                <c:pt idx="46">
                  <c:v>7.4048483012048196</c:v>
                </c:pt>
                <c:pt idx="47">
                  <c:v>5.322846289424862</c:v>
                </c:pt>
                <c:pt idx="48">
                  <c:v>6.5838278023952093</c:v>
                </c:pt>
                <c:pt idx="49">
                  <c:v>8.1545090586826348</c:v>
                </c:pt>
                <c:pt idx="50">
                  <c:v>6.7802427011494251</c:v>
                </c:pt>
                <c:pt idx="51">
                  <c:v>11.953603317073171</c:v>
                </c:pt>
                <c:pt idx="52">
                  <c:v>7.1139641390374333</c:v>
                </c:pt>
                <c:pt idx="53">
                  <c:v>4.8179618376237618</c:v>
                </c:pt>
                <c:pt idx="54">
                  <c:v>6.0163172417061599</c:v>
                </c:pt>
                <c:pt idx="55">
                  <c:v>7.161885269180754</c:v>
                </c:pt>
                <c:pt idx="56">
                  <c:v>7.0077743473684215</c:v>
                </c:pt>
                <c:pt idx="57">
                  <c:v>11.916374872488408</c:v>
                </c:pt>
                <c:pt idx="58">
                  <c:v>8.4408831499460621</c:v>
                </c:pt>
                <c:pt idx="59">
                  <c:v>7.9629597157232697</c:v>
                </c:pt>
              </c:numCache>
            </c:numRef>
          </c:val>
          <c:extLst>
            <c:ext xmlns:c16="http://schemas.microsoft.com/office/drawing/2014/chart" uri="{C3380CC4-5D6E-409C-BE32-E72D297353CC}">
              <c16:uniqueId val="{00000003-0711-40D8-A8E1-E654ABADA135}"/>
            </c:ext>
          </c:extLst>
        </c:ser>
        <c:ser>
          <c:idx val="5"/>
          <c:order val="4"/>
          <c:tx>
            <c:v>Geothermal</c:v>
          </c:tx>
          <c:cat>
            <c:numRef>
              <c:f>'T 1.7 &amp; F 1.4'!$A$6:$A$65</c:f>
              <c:numCache>
                <c:formatCode>0</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'T 1.7 &amp; F 1.4'!$I$6:$I$65</c:f>
              <c:numCache>
                <c:formatCode>0.0</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0.39985199999999993</c:v>
                </c:pt>
                <c:pt idx="25">
                  <c:v>1.1441032099999999</c:v>
                </c:pt>
                <c:pt idx="26">
                  <c:v>1.7925858299999999</c:v>
                </c:pt>
                <c:pt idx="27">
                  <c:v>1.70742404</c:v>
                </c:pt>
                <c:pt idx="28">
                  <c:v>1.7986989000000004</c:v>
                </c:pt>
                <c:pt idx="29">
                  <c:v>2.2383321</c:v>
                </c:pt>
                <c:pt idx="30">
                  <c:v>2.0032836500000002</c:v>
                </c:pt>
                <c:pt idx="31">
                  <c:v>2.36461108</c:v>
                </c:pt>
                <c:pt idx="32">
                  <c:v>2.8327504085046336</c:v>
                </c:pt>
                <c:pt idx="33">
                  <c:v>2.3414943724771855</c:v>
                </c:pt>
                <c:pt idx="34">
                  <c:v>2.8528213912232809</c:v>
                </c:pt>
                <c:pt idx="35">
                  <c:v>2.2131071631864434</c:v>
                </c:pt>
                <c:pt idx="36">
                  <c:v>2.7880357399999998</c:v>
                </c:pt>
                <c:pt idx="37">
                  <c:v>2.58002627017737</c:v>
                </c:pt>
                <c:pt idx="38">
                  <c:v>2.5108977302155484</c:v>
                </c:pt>
                <c:pt idx="39">
                  <c:v>2.424279276</c:v>
                </c:pt>
                <c:pt idx="40">
                  <c:v>2.4410886573160431</c:v>
                </c:pt>
                <c:pt idx="41">
                  <c:v>2.5088243418706706</c:v>
                </c:pt>
                <c:pt idx="42">
                  <c:v>3.1171084325908907</c:v>
                </c:pt>
                <c:pt idx="43">
                  <c:v>2.5662533186492422</c:v>
                </c:pt>
                <c:pt idx="44">
                  <c:v>2.5348053322488209</c:v>
                </c:pt>
                <c:pt idx="45">
                  <c:v>2.5008575169210809</c:v>
                </c:pt>
                <c:pt idx="46">
                  <c:v>2.5587604820732985</c:v>
                </c:pt>
                <c:pt idx="47">
                  <c:v>2.3242591463414635</c:v>
                </c:pt>
                <c:pt idx="48">
                  <c:v>3.2977329212598425</c:v>
                </c:pt>
                <c:pt idx="49">
                  <c:v>3.4901813763440859</c:v>
                </c:pt>
                <c:pt idx="50">
                  <c:v>3.4475025198555964</c:v>
                </c:pt>
                <c:pt idx="51">
                  <c:v>4.028827587878788</c:v>
                </c:pt>
                <c:pt idx="52">
                  <c:v>3.9895593791044774</c:v>
                </c:pt>
                <c:pt idx="53">
                  <c:v>3.8511223949843254</c:v>
                </c:pt>
                <c:pt idx="54">
                  <c:v>5.7650281992337167</c:v>
                </c:pt>
                <c:pt idx="55">
                  <c:v>4.8075036069767441</c:v>
                </c:pt>
                <c:pt idx="56">
                  <c:v>5.2878679010309275</c:v>
                </c:pt>
                <c:pt idx="57">
                  <c:v>5.2393367318087316</c:v>
                </c:pt>
                <c:pt idx="58">
                  <c:v>4.8646070538116595</c:v>
                </c:pt>
                <c:pt idx="59">
                  <c:v>3.6326622339622636</c:v>
                </c:pt>
              </c:numCache>
            </c:numRef>
          </c:val>
          <c:extLst>
            <c:ext xmlns:c16="http://schemas.microsoft.com/office/drawing/2014/chart" uri="{C3380CC4-5D6E-409C-BE32-E72D297353CC}">
              <c16:uniqueId val="{00000004-0711-40D8-A8E1-E654ABADA135}"/>
            </c:ext>
          </c:extLst>
        </c:ser>
        <c:ser>
          <c:idx val="6"/>
          <c:order val="5"/>
          <c:tx>
            <c:strRef>
              <c:f>'T 1.7 &amp; F 1.4'!$J$5</c:f>
              <c:strCache>
                <c:ptCount val="1"/>
                <c:pt idx="0">
                  <c:v>Wind</c:v>
                </c:pt>
              </c:strCache>
            </c:strRef>
          </c:tx>
          <c:spPr>
            <a:ln w="25400">
              <a:noFill/>
            </a:ln>
          </c:spPr>
          <c:cat>
            <c:numRef>
              <c:f>'T 1.7 &amp; F 1.4'!$A$6:$A$65</c:f>
              <c:numCache>
                <c:formatCode>0</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'T 1.7 &amp; F 1.4'!$J$6:$J$65</c:f>
              <c:numCache>
                <c:formatCode>0.0</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0.23501666666666665</c:v>
                </c:pt>
                <c:pt idx="49">
                  <c:v>1.5524944312500002</c:v>
                </c:pt>
                <c:pt idx="50">
                  <c:v>4.3648800000000003</c:v>
                </c:pt>
                <c:pt idx="51">
                  <c:v>5.562960471204188</c:v>
                </c:pt>
                <c:pt idx="52">
                  <c:v>6.6971532357954535</c:v>
                </c:pt>
                <c:pt idx="53">
                  <c:v>5.1481498148148157</c:v>
                </c:pt>
                <c:pt idx="54">
                  <c:v>6.2755340545454557</c:v>
                </c:pt>
                <c:pt idx="55">
                  <c:v>5.8322266150159745</c:v>
                </c:pt>
                <c:pt idx="56">
                  <c:v>7.5936042116788327</c:v>
                </c:pt>
                <c:pt idx="57">
                  <c:v>7.9093223356643358</c:v>
                </c:pt>
                <c:pt idx="58">
                  <c:v>7.2299507798742129</c:v>
                </c:pt>
                <c:pt idx="59">
                  <c:v>7.4495095044025144</c:v>
                </c:pt>
              </c:numCache>
            </c:numRef>
          </c:val>
          <c:extLst>
            <c:ext xmlns:c16="http://schemas.microsoft.com/office/drawing/2014/chart" uri="{C3380CC4-5D6E-409C-BE32-E72D297353CC}">
              <c16:uniqueId val="{00000005-0711-40D8-A8E1-E654ABADA135}"/>
            </c:ext>
          </c:extLst>
        </c:ser>
        <c:ser>
          <c:idx val="7"/>
          <c:order val="6"/>
          <c:tx>
            <c:strRef>
              <c:f>'T 1.7 &amp; F 1.4'!$K$5</c:f>
              <c:strCache>
                <c:ptCount val="1"/>
                <c:pt idx="0">
                  <c:v>Solar</c:v>
                </c:pt>
              </c:strCache>
            </c:strRef>
          </c:tx>
          <c:spPr>
            <a:ln w="25400">
              <a:noFill/>
            </a:ln>
          </c:spPr>
          <c:cat>
            <c:numRef>
              <c:f>'T 1.7 &amp; F 1.4'!$A$6:$A$65</c:f>
              <c:numCache>
                <c:formatCode>0</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'T 1.7 &amp; F 1.4'!$K$6:$K$65</c:f>
              <c:numCache>
                <c:formatCode>0.0</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3.4000000000000002E-2</c:v>
                </c:pt>
                <c:pt idx="30">
                  <c:v>0.04</c:v>
                </c:pt>
                <c:pt idx="31">
                  <c:v>0.04</c:v>
                </c:pt>
                <c:pt idx="32">
                  <c:v>0.04</c:v>
                </c:pt>
                <c:pt idx="33">
                  <c:v>0.04</c:v>
                </c:pt>
                <c:pt idx="34">
                  <c:v>5.0999999999999997E-2</c:v>
                </c:pt>
                <c:pt idx="35">
                  <c:v>5.0999999999999997E-2</c:v>
                </c:pt>
                <c:pt idx="36">
                  <c:v>5.2999999999999999E-2</c:v>
                </c:pt>
                <c:pt idx="37">
                  <c:v>5.0999999999999997E-2</c:v>
                </c:pt>
                <c:pt idx="38">
                  <c:v>4.9000000000000002E-2</c:v>
                </c:pt>
                <c:pt idx="39">
                  <c:v>4.7E-2</c:v>
                </c:pt>
                <c:pt idx="40">
                  <c:v>4.3999999999999997E-2</c:v>
                </c:pt>
                <c:pt idx="41">
                  <c:v>4.1000000000000002E-2</c:v>
                </c:pt>
                <c:pt idx="42">
                  <c:v>3.9E-2</c:v>
                </c:pt>
                <c:pt idx="43">
                  <c:v>3.9E-2</c:v>
                </c:pt>
                <c:pt idx="44">
                  <c:v>3.6999999999999998E-2</c:v>
                </c:pt>
                <c:pt idx="45">
                  <c:v>3.5000000000000003E-2</c:v>
                </c:pt>
                <c:pt idx="46">
                  <c:v>3.5999999999999997E-2</c:v>
                </c:pt>
                <c:pt idx="47">
                  <c:v>0.04</c:v>
                </c:pt>
                <c:pt idx="48">
                  <c:v>4.4999999999999998E-2</c:v>
                </c:pt>
                <c:pt idx="49">
                  <c:v>5.8000000000000003E-2</c:v>
                </c:pt>
                <c:pt idx="50">
                  <c:v>8.1000000000000003E-2</c:v>
                </c:pt>
                <c:pt idx="51">
                  <c:v>0.113</c:v>
                </c:pt>
                <c:pt idx="52">
                  <c:v>0.2001425</c:v>
                </c:pt>
                <c:pt idx="53">
                  <c:v>0.28299999999999997</c:v>
                </c:pt>
                <c:pt idx="54">
                  <c:v>0.43646750000000001</c:v>
                </c:pt>
                <c:pt idx="55">
                  <c:v>0.97869134375000011</c:v>
                </c:pt>
                <c:pt idx="56">
                  <c:v>11.164871486717267</c:v>
                </c:pt>
                <c:pt idx="57">
                  <c:v>23.097967415196742</c:v>
                </c:pt>
                <c:pt idx="58">
                  <c:v>23.893323727517984</c:v>
                </c:pt>
                <c:pt idx="59">
                  <c:v>24.713861285677186</c:v>
                </c:pt>
              </c:numCache>
            </c:numRef>
          </c:val>
          <c:extLst>
            <c:ext xmlns:c16="http://schemas.microsoft.com/office/drawing/2014/chart" uri="{C3380CC4-5D6E-409C-BE32-E72D297353CC}">
              <c16:uniqueId val="{00000006-0711-40D8-A8E1-E654ABADA135}"/>
            </c:ext>
          </c:extLst>
        </c:ser>
        <c:ser>
          <c:idx val="4"/>
          <c:order val="7"/>
          <c:tx>
            <c:v>Other</c:v>
          </c:tx>
          <c:cat>
            <c:numRef>
              <c:f>'T 1.7 &amp; F 1.4'!$A$6:$A$65</c:f>
              <c:numCache>
                <c:formatCode>0</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'T 1.7 &amp; F 1.4'!$BH$6:$BH$65</c:f>
              <c:numCache>
                <c:formatCode>0.0</c:formatCode>
                <c:ptCount val="60"/>
                <c:pt idx="0">
                  <c:v>2.2189999999999999</c:v>
                </c:pt>
                <c:pt idx="1">
                  <c:v>2.133</c:v>
                </c:pt>
                <c:pt idx="2">
                  <c:v>2.044</c:v>
                </c:pt>
                <c:pt idx="3">
                  <c:v>2.008</c:v>
                </c:pt>
                <c:pt idx="4">
                  <c:v>2.149</c:v>
                </c:pt>
                <c:pt idx="5">
                  <c:v>1.956</c:v>
                </c:pt>
                <c:pt idx="6">
                  <c:v>1.9379999999999997</c:v>
                </c:pt>
                <c:pt idx="7">
                  <c:v>2.0590000000000002</c:v>
                </c:pt>
                <c:pt idx="8">
                  <c:v>2.2160000000000002</c:v>
                </c:pt>
                <c:pt idx="9">
                  <c:v>2.2839999999999998</c:v>
                </c:pt>
                <c:pt idx="10">
                  <c:v>2.3029999999999999</c:v>
                </c:pt>
                <c:pt idx="11">
                  <c:v>2.3029999999999999</c:v>
                </c:pt>
                <c:pt idx="12">
                  <c:v>2.544</c:v>
                </c:pt>
                <c:pt idx="13">
                  <c:v>3.145</c:v>
                </c:pt>
                <c:pt idx="14">
                  <c:v>2.6120000000000001</c:v>
                </c:pt>
                <c:pt idx="15">
                  <c:v>2.8929999999999998</c:v>
                </c:pt>
                <c:pt idx="16">
                  <c:v>3.2570000000000001</c:v>
                </c:pt>
                <c:pt idx="17">
                  <c:v>3.8109999999999999</c:v>
                </c:pt>
                <c:pt idx="18">
                  <c:v>4.492</c:v>
                </c:pt>
                <c:pt idx="19">
                  <c:v>5.3319999999999999</c:v>
                </c:pt>
                <c:pt idx="20">
                  <c:v>4.492</c:v>
                </c:pt>
                <c:pt idx="21">
                  <c:v>5.8759999999999994</c:v>
                </c:pt>
                <c:pt idx="22">
                  <c:v>6.0469999999999997</c:v>
                </c:pt>
                <c:pt idx="23">
                  <c:v>6.5050000000000008</c:v>
                </c:pt>
                <c:pt idx="24">
                  <c:v>6.7050000000000001</c:v>
                </c:pt>
                <c:pt idx="25">
                  <c:v>6.89</c:v>
                </c:pt>
                <c:pt idx="26">
                  <c:v>6.4509999999999996</c:v>
                </c:pt>
                <c:pt idx="27">
                  <c:v>3.6360000000000001</c:v>
                </c:pt>
                <c:pt idx="28">
                  <c:v>3.8560000000000003</c:v>
                </c:pt>
                <c:pt idx="29">
                  <c:v>3.544</c:v>
                </c:pt>
                <c:pt idx="30">
                  <c:v>3.4419999999999997</c:v>
                </c:pt>
                <c:pt idx="31">
                  <c:v>3.6050000000000004</c:v>
                </c:pt>
                <c:pt idx="32">
                  <c:v>3.762</c:v>
                </c:pt>
                <c:pt idx="33">
                  <c:v>3.7269999999999999</c:v>
                </c:pt>
                <c:pt idx="34">
                  <c:v>3.552</c:v>
                </c:pt>
                <c:pt idx="35">
                  <c:v>3.58</c:v>
                </c:pt>
                <c:pt idx="36">
                  <c:v>3.7970000000000002</c:v>
                </c:pt>
                <c:pt idx="37">
                  <c:v>4.3979999999999997</c:v>
                </c:pt>
                <c:pt idx="38">
                  <c:v>3.8889999999999998</c:v>
                </c:pt>
                <c:pt idx="39">
                  <c:v>4.0875451115537853</c:v>
                </c:pt>
                <c:pt idx="40">
                  <c:v>4.3689439812332438</c:v>
                </c:pt>
                <c:pt idx="41">
                  <c:v>2.702703594488189</c:v>
                </c:pt>
                <c:pt idx="42">
                  <c:v>2.6858524650655022</c:v>
                </c:pt>
                <c:pt idx="43">
                  <c:v>2.787639206650832</c:v>
                </c:pt>
                <c:pt idx="44">
                  <c:v>2.815562626666666</c:v>
                </c:pt>
                <c:pt idx="45">
                  <c:v>2.5155359693877553</c:v>
                </c:pt>
                <c:pt idx="46">
                  <c:v>2.6383980481927711</c:v>
                </c:pt>
                <c:pt idx="47">
                  <c:v>3.0687837198515764</c:v>
                </c:pt>
                <c:pt idx="48">
                  <c:v>4.4481130598802396</c:v>
                </c:pt>
                <c:pt idx="49">
                  <c:v>3.8470258011976051</c:v>
                </c:pt>
                <c:pt idx="50">
                  <c:v>3.994935574712644</c:v>
                </c:pt>
                <c:pt idx="51">
                  <c:v>3.59208946302439</c:v>
                </c:pt>
                <c:pt idx="52">
                  <c:v>3.0579188395721926</c:v>
                </c:pt>
                <c:pt idx="53">
                  <c:v>3.7394126751287122</c:v>
                </c:pt>
                <c:pt idx="54">
                  <c:v>3.3591951533649285</c:v>
                </c:pt>
                <c:pt idx="55">
                  <c:v>5.7260787152145642</c:v>
                </c:pt>
                <c:pt idx="56">
                  <c:v>6.8836160789473695</c:v>
                </c:pt>
                <c:pt idx="57">
                  <c:v>6.3570143469860909</c:v>
                </c:pt>
                <c:pt idx="58">
                  <c:v>7.896300237324704</c:v>
                </c:pt>
                <c:pt idx="59">
                  <c:v>7.3076762037735854</c:v>
                </c:pt>
              </c:numCache>
            </c:numRef>
          </c:val>
          <c:extLst>
            <c:ext xmlns:c16="http://schemas.microsoft.com/office/drawing/2014/chart" uri="{C3380CC4-5D6E-409C-BE32-E72D297353CC}">
              <c16:uniqueId val="{00000007-0711-40D8-A8E1-E654ABADA135}"/>
            </c:ext>
          </c:extLst>
        </c:ser>
        <c:dLbls>
          <c:showLegendKey val="0"/>
          <c:showVal val="0"/>
          <c:showCatName val="0"/>
          <c:showSerName val="0"/>
          <c:showPercent val="0"/>
          <c:showBubbleSize val="0"/>
        </c:dLbls>
        <c:axId val="184486528"/>
        <c:axId val="184500608"/>
      </c:areaChart>
      <c:catAx>
        <c:axId val="184486528"/>
        <c:scaling>
          <c:orientation val="minMax"/>
        </c:scaling>
        <c:delete val="0"/>
        <c:axPos val="b"/>
        <c:numFmt formatCode="0" sourceLinked="1"/>
        <c:majorTickMark val="out"/>
        <c:minorTickMark val="none"/>
        <c:tickLblPos val="nextTo"/>
        <c:txPr>
          <a:bodyPr rot="0" vert="horz"/>
          <a:lstStyle/>
          <a:p>
            <a:pPr>
              <a:defRPr/>
            </a:pPr>
            <a:endParaRPr lang="en-US"/>
          </a:p>
        </c:txPr>
        <c:crossAx val="184500608"/>
        <c:crosses val="autoZero"/>
        <c:auto val="1"/>
        <c:lblAlgn val="ctr"/>
        <c:lblOffset val="100"/>
        <c:tickLblSkip val="5"/>
        <c:tickMarkSkip val="1"/>
        <c:noMultiLvlLbl val="0"/>
      </c:catAx>
      <c:valAx>
        <c:axId val="184500608"/>
        <c:scaling>
          <c:orientation val="minMax"/>
          <c:max val="1000"/>
          <c:min val="0"/>
        </c:scaling>
        <c:delete val="0"/>
        <c:axPos val="l"/>
        <c:majorGridlines/>
        <c:title>
          <c:tx>
            <c:rich>
              <a:bodyPr/>
              <a:lstStyle/>
              <a:p>
                <a:pPr>
                  <a:defRPr/>
                </a:pPr>
                <a:r>
                  <a:rPr lang="en-US"/>
                  <a:t>Trillion Btu</a:t>
                </a:r>
              </a:p>
            </c:rich>
          </c:tx>
          <c:layout>
            <c:manualLayout>
              <c:xMode val="edge"/>
              <c:yMode val="edge"/>
              <c:x val="1.7312800236632332E-2"/>
              <c:y val="0.41486179744773283"/>
            </c:manualLayout>
          </c:layout>
          <c:overlay val="0"/>
        </c:title>
        <c:numFmt formatCode="0" sourceLinked="0"/>
        <c:majorTickMark val="out"/>
        <c:minorTickMark val="out"/>
        <c:tickLblPos val="nextTo"/>
        <c:txPr>
          <a:bodyPr rot="0" vert="horz"/>
          <a:lstStyle/>
          <a:p>
            <a:pPr>
              <a:defRPr/>
            </a:pPr>
            <a:endParaRPr lang="en-US"/>
          </a:p>
        </c:txPr>
        <c:crossAx val="184486528"/>
        <c:crosses val="autoZero"/>
        <c:crossBetween val="midCat"/>
        <c:majorUnit val="200"/>
        <c:minorUnit val="100"/>
      </c:valAx>
    </c:plotArea>
    <c:legend>
      <c:legendPos val="b"/>
      <c:layout>
        <c:manualLayout>
          <c:xMode val="edge"/>
          <c:yMode val="edge"/>
          <c:x val="0.12696103429296729"/>
          <c:y val="0.15868126828973969"/>
          <c:w val="0.51770406730542418"/>
          <c:h val="7.9947627236250637E-2"/>
        </c:manualLayout>
      </c:layout>
      <c:overlay val="0"/>
    </c:legend>
    <c:plotVisOnly val="1"/>
    <c:dispBlanksAs val="zero"/>
    <c:showDLblsOverMax val="0"/>
  </c:chart>
  <c:spPr>
    <a:solidFill>
      <a:schemeClr val="accent1">
        <a:lumMod val="60000"/>
        <a:lumOff val="40000"/>
      </a:schemeClr>
    </a:solidFill>
    <a:scene3d>
      <a:camera prst="orthographicFront"/>
      <a:lightRig rig="threePt" dir="t"/>
    </a:scene3d>
    <a:sp3d>
      <a:bevelT w="190500" h="38100"/>
    </a:sp3d>
  </c:sp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Figure 1.4b - Energy Consumption in Utah by Energy Source, 1960-2019</a:t>
            </a:r>
          </a:p>
        </c:rich>
      </c:tx>
      <c:layout>
        <c:manualLayout>
          <c:xMode val="edge"/>
          <c:yMode val="edge"/>
          <c:x val="0.1731682316219445"/>
          <c:y val="3.9267015706806283E-2"/>
        </c:manualLayout>
      </c:layout>
      <c:overlay val="0"/>
    </c:title>
    <c:autoTitleDeleted val="0"/>
    <c:plotArea>
      <c:layout>
        <c:manualLayout>
          <c:layoutTarget val="inner"/>
          <c:xMode val="edge"/>
          <c:yMode val="edge"/>
          <c:x val="0.1155016634339957"/>
          <c:y val="0.12303692404941527"/>
          <c:w val="0.83586688166888423"/>
          <c:h val="0.77222572847269899"/>
        </c:manualLayout>
      </c:layout>
      <c:lineChart>
        <c:grouping val="standard"/>
        <c:varyColors val="0"/>
        <c:ser>
          <c:idx val="0"/>
          <c:order val="0"/>
          <c:tx>
            <c:strRef>
              <c:f>'T 1.7 &amp; F 1.4'!$P$4</c:f>
              <c:strCache>
                <c:ptCount val="1"/>
                <c:pt idx="0">
                  <c:v>Percent Coal</c:v>
                </c:pt>
              </c:strCache>
            </c:strRef>
          </c:tx>
          <c:marker>
            <c:symbol val="none"/>
          </c:marker>
          <c:cat>
            <c:numRef>
              <c:f>'T 1.7 &amp; F 1.4'!$A$6:$A$65</c:f>
              <c:numCache>
                <c:formatCode>0</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'T 1.7 &amp; F 1.4'!$P$6:$P$65</c:f>
              <c:numCache>
                <c:formatCode>0.0%</c:formatCode>
                <c:ptCount val="60"/>
                <c:pt idx="0">
                  <c:v>0.3068954117523251</c:v>
                </c:pt>
                <c:pt idx="1">
                  <c:v>0.28028478514173238</c:v>
                </c:pt>
                <c:pt idx="2">
                  <c:v>0.22120810985941342</c:v>
                </c:pt>
                <c:pt idx="3">
                  <c:v>0.21320267502995741</c:v>
                </c:pt>
                <c:pt idx="4">
                  <c:v>0.2241732431036971</c:v>
                </c:pt>
                <c:pt idx="5">
                  <c:v>0.22934604499025099</c:v>
                </c:pt>
                <c:pt idx="6">
                  <c:v>0.23316819564829813</c:v>
                </c:pt>
                <c:pt idx="7">
                  <c:v>0.21660986692074435</c:v>
                </c:pt>
                <c:pt idx="8">
                  <c:v>0.21139279293645788</c:v>
                </c:pt>
                <c:pt idx="9">
                  <c:v>0.21006103955116801</c:v>
                </c:pt>
                <c:pt idx="10">
                  <c:v>0.21348166707568952</c:v>
                </c:pt>
                <c:pt idx="11">
                  <c:v>0.20438142991775585</c:v>
                </c:pt>
                <c:pt idx="12">
                  <c:v>0.19610289044963206</c:v>
                </c:pt>
                <c:pt idx="13">
                  <c:v>0.23514633404148336</c:v>
                </c:pt>
                <c:pt idx="14">
                  <c:v>0.24740996026000722</c:v>
                </c:pt>
                <c:pt idx="15">
                  <c:v>0.25623898959471841</c:v>
                </c:pt>
                <c:pt idx="16">
                  <c:v>0.2200352403725398</c:v>
                </c:pt>
                <c:pt idx="17">
                  <c:v>0.2903994614333229</c:v>
                </c:pt>
                <c:pt idx="18">
                  <c:v>0.29610569024051492</c:v>
                </c:pt>
                <c:pt idx="19">
                  <c:v>0.32935015841070403</c:v>
                </c:pt>
                <c:pt idx="20">
                  <c:v>0.33212341917837745</c:v>
                </c:pt>
                <c:pt idx="21">
                  <c:v>0.37693287331076414</c:v>
                </c:pt>
                <c:pt idx="22">
                  <c:v>0.3518479418871881</c:v>
                </c:pt>
                <c:pt idx="23">
                  <c:v>0.33613267316496331</c:v>
                </c:pt>
                <c:pt idx="24">
                  <c:v>0.36575727848683842</c:v>
                </c:pt>
                <c:pt idx="25">
                  <c:v>0.38648261897740682</c:v>
                </c:pt>
                <c:pt idx="26">
                  <c:v>0.37804559304260688</c:v>
                </c:pt>
                <c:pt idx="27">
                  <c:v>0.4662533617066022</c:v>
                </c:pt>
                <c:pt idx="28">
                  <c:v>0.50884499331792521</c:v>
                </c:pt>
                <c:pt idx="29">
                  <c:v>0.51815248624798449</c:v>
                </c:pt>
                <c:pt idx="30">
                  <c:v>0.52430226586454798</c:v>
                </c:pt>
                <c:pt idx="31">
                  <c:v>0.48716871112605992</c:v>
                </c:pt>
                <c:pt idx="32">
                  <c:v>0.50971270605048657</c:v>
                </c:pt>
                <c:pt idx="33">
                  <c:v>0.49882276862242569</c:v>
                </c:pt>
                <c:pt idx="34">
                  <c:v>0.5046746073995344</c:v>
                </c:pt>
                <c:pt idx="35">
                  <c:v>0.46665686767959297</c:v>
                </c:pt>
                <c:pt idx="36">
                  <c:v>0.45566823376173055</c:v>
                </c:pt>
                <c:pt idx="37">
                  <c:v>0.459492542203077</c:v>
                </c:pt>
                <c:pt idx="38">
                  <c:v>0.4673077219933503</c:v>
                </c:pt>
                <c:pt idx="39">
                  <c:v>0.46195824674176933</c:v>
                </c:pt>
                <c:pt idx="40">
                  <c:v>0.4676932514641427</c:v>
                </c:pt>
                <c:pt idx="41">
                  <c:v>0.46645656113681117</c:v>
                </c:pt>
                <c:pt idx="42">
                  <c:v>0.45636256229875166</c:v>
                </c:pt>
                <c:pt idx="43">
                  <c:v>0.45742454908026314</c:v>
                </c:pt>
                <c:pt idx="44">
                  <c:v>0.46204105465570439</c:v>
                </c:pt>
                <c:pt idx="45">
                  <c:v>0.44498043059571457</c:v>
                </c:pt>
                <c:pt idx="46">
                  <c:v>0.42534054373419772</c:v>
                </c:pt>
                <c:pt idx="47">
                  <c:v>0.41767209125978189</c:v>
                </c:pt>
                <c:pt idx="48">
                  <c:v>0.42485088805854937</c:v>
                </c:pt>
                <c:pt idx="49">
                  <c:v>0.41704101300482316</c:v>
                </c:pt>
                <c:pt idx="50">
                  <c:v>0.40823134424280139</c:v>
                </c:pt>
                <c:pt idx="51">
                  <c:v>0.38762449476895966</c:v>
                </c:pt>
                <c:pt idx="52">
                  <c:v>0.37488249217666997</c:v>
                </c:pt>
                <c:pt idx="53">
                  <c:v>0.38429069864019177</c:v>
                </c:pt>
                <c:pt idx="54">
                  <c:v>0.37936886235320494</c:v>
                </c:pt>
                <c:pt idx="55">
                  <c:v>0.37046073040375377</c:v>
                </c:pt>
                <c:pt idx="56">
                  <c:v>0.31211036799866848</c:v>
                </c:pt>
                <c:pt idx="57">
                  <c:v>0.31580517088228299</c:v>
                </c:pt>
                <c:pt idx="58">
                  <c:v>0.30560760448509122</c:v>
                </c:pt>
                <c:pt idx="59">
                  <c:v>0.29041195334402353</c:v>
                </c:pt>
              </c:numCache>
            </c:numRef>
          </c:val>
          <c:smooth val="0"/>
          <c:extLst>
            <c:ext xmlns:c16="http://schemas.microsoft.com/office/drawing/2014/chart" uri="{C3380CC4-5D6E-409C-BE32-E72D297353CC}">
              <c16:uniqueId val="{00000000-811F-42F5-A4BF-E279F2204364}"/>
            </c:ext>
          </c:extLst>
        </c:ser>
        <c:ser>
          <c:idx val="1"/>
          <c:order val="1"/>
          <c:tx>
            <c:strRef>
              <c:f>'T 1.7 &amp; F 1.4'!$Q$4</c:f>
              <c:strCache>
                <c:ptCount val="1"/>
                <c:pt idx="0">
                  <c:v>Percent Petroleum</c:v>
                </c:pt>
              </c:strCache>
            </c:strRef>
          </c:tx>
          <c:marker>
            <c:symbol val="none"/>
          </c:marker>
          <c:cat>
            <c:numRef>
              <c:f>'T 1.7 &amp; F 1.4'!$A$6:$A$65</c:f>
              <c:numCache>
                <c:formatCode>0</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'T 1.7 &amp; F 1.4'!$Q$6:$Q$65</c:f>
              <c:numCache>
                <c:formatCode>0.0%</c:formatCode>
                <c:ptCount val="60"/>
                <c:pt idx="0">
                  <c:v>0.43022613144674599</c:v>
                </c:pt>
                <c:pt idx="1">
                  <c:v>0.43328840524891216</c:v>
                </c:pt>
                <c:pt idx="2">
                  <c:v>0.46112725650873043</c:v>
                </c:pt>
                <c:pt idx="3">
                  <c:v>0.46512046478068775</c:v>
                </c:pt>
                <c:pt idx="4">
                  <c:v>0.43122713528228857</c:v>
                </c:pt>
                <c:pt idx="5">
                  <c:v>0.43231596507591907</c:v>
                </c:pt>
                <c:pt idx="6">
                  <c:v>0.45469753121453138</c:v>
                </c:pt>
                <c:pt idx="7">
                  <c:v>0.4533926395406499</c:v>
                </c:pt>
                <c:pt idx="8">
                  <c:v>0.46140610528374398</c:v>
                </c:pt>
                <c:pt idx="9">
                  <c:v>0.45561980713441275</c:v>
                </c:pt>
                <c:pt idx="10">
                  <c:v>0.44930695943054433</c:v>
                </c:pt>
                <c:pt idx="11">
                  <c:v>0.46721415174917325</c:v>
                </c:pt>
                <c:pt idx="12">
                  <c:v>0.4712081081118073</c:v>
                </c:pt>
                <c:pt idx="13">
                  <c:v>0.45314421060351584</c:v>
                </c:pt>
                <c:pt idx="14">
                  <c:v>0.45919389243013969</c:v>
                </c:pt>
                <c:pt idx="15">
                  <c:v>0.45143037241781225</c:v>
                </c:pt>
                <c:pt idx="16">
                  <c:v>0.4479225376667737</c:v>
                </c:pt>
                <c:pt idx="17">
                  <c:v>0.46321373723576531</c:v>
                </c:pt>
                <c:pt idx="18">
                  <c:v>0.44592278842602917</c:v>
                </c:pt>
                <c:pt idx="19">
                  <c:v>0.41122761970746552</c:v>
                </c:pt>
                <c:pt idx="20">
                  <c:v>0.3954321366806729</c:v>
                </c:pt>
                <c:pt idx="21">
                  <c:v>0.36115673014008859</c:v>
                </c:pt>
                <c:pt idx="22">
                  <c:v>0.3674675440433221</c:v>
                </c:pt>
                <c:pt idx="23">
                  <c:v>0.3709543341521524</c:v>
                </c:pt>
                <c:pt idx="24">
                  <c:v>0.34683892856964865</c:v>
                </c:pt>
                <c:pt idx="25">
                  <c:v>0.3374093655260047</c:v>
                </c:pt>
                <c:pt idx="26">
                  <c:v>0.37646301705005475</c:v>
                </c:pt>
                <c:pt idx="27">
                  <c:v>0.32738257995348347</c:v>
                </c:pt>
                <c:pt idx="28">
                  <c:v>0.29610371938335395</c:v>
                </c:pt>
                <c:pt idx="29">
                  <c:v>0.28170805334856158</c:v>
                </c:pt>
                <c:pt idx="30">
                  <c:v>0.27618372917975487</c:v>
                </c:pt>
                <c:pt idx="31">
                  <c:v>0.29052514032043231</c:v>
                </c:pt>
                <c:pt idx="32">
                  <c:v>0.28324542904403827</c:v>
                </c:pt>
                <c:pt idx="33">
                  <c:v>0.27667720341328667</c:v>
                </c:pt>
                <c:pt idx="34">
                  <c:v>0.27886037839094785</c:v>
                </c:pt>
                <c:pt idx="35">
                  <c:v>0.29424286592894339</c:v>
                </c:pt>
                <c:pt idx="36">
                  <c:v>0.30669797143767863</c:v>
                </c:pt>
                <c:pt idx="37">
                  <c:v>0.30061899469308601</c:v>
                </c:pt>
                <c:pt idx="38">
                  <c:v>0.29635647641984386</c:v>
                </c:pt>
                <c:pt idx="39">
                  <c:v>0.30945367465418039</c:v>
                </c:pt>
                <c:pt idx="40">
                  <c:v>0.31178943947144239</c:v>
                </c:pt>
                <c:pt idx="41">
                  <c:v>0.3174645073841873</c:v>
                </c:pt>
                <c:pt idx="42">
                  <c:v>0.31843184252888695</c:v>
                </c:pt>
                <c:pt idx="43">
                  <c:v>0.33364252756710822</c:v>
                </c:pt>
                <c:pt idx="44">
                  <c:v>0.33065339534237326</c:v>
                </c:pt>
                <c:pt idx="45">
                  <c:v>0.34112995366838772</c:v>
                </c:pt>
                <c:pt idx="46">
                  <c:v>0.34326377322126794</c:v>
                </c:pt>
                <c:pt idx="47">
                  <c:v>0.32360702649056694</c:v>
                </c:pt>
                <c:pt idx="48">
                  <c:v>0.30399753667844959</c:v>
                </c:pt>
                <c:pt idx="49">
                  <c:v>0.30763540592326344</c:v>
                </c:pt>
                <c:pt idx="50">
                  <c:v>0.30784954186840785</c:v>
                </c:pt>
                <c:pt idx="51">
                  <c:v>0.32518373321464739</c:v>
                </c:pt>
                <c:pt idx="52">
                  <c:v>0.32979216603836714</c:v>
                </c:pt>
                <c:pt idx="53">
                  <c:v>0.31658888024139498</c:v>
                </c:pt>
                <c:pt idx="54">
                  <c:v>0.31905647524828651</c:v>
                </c:pt>
                <c:pt idx="55">
                  <c:v>0.32935729392227991</c:v>
                </c:pt>
                <c:pt idx="56">
                  <c:v>0.35301643810192274</c:v>
                </c:pt>
                <c:pt idx="57">
                  <c:v>0.35574162692440575</c:v>
                </c:pt>
                <c:pt idx="58">
                  <c:v>0.35176143915007557</c:v>
                </c:pt>
                <c:pt idx="59">
                  <c:v>0.35077773383669703</c:v>
                </c:pt>
              </c:numCache>
            </c:numRef>
          </c:val>
          <c:smooth val="0"/>
          <c:extLst>
            <c:ext xmlns:c16="http://schemas.microsoft.com/office/drawing/2014/chart" uri="{C3380CC4-5D6E-409C-BE32-E72D297353CC}">
              <c16:uniqueId val="{00000001-811F-42F5-A4BF-E279F2204364}"/>
            </c:ext>
          </c:extLst>
        </c:ser>
        <c:ser>
          <c:idx val="2"/>
          <c:order val="2"/>
          <c:tx>
            <c:strRef>
              <c:f>'T 1.7 &amp; F 1.4'!$R$4</c:f>
              <c:strCache>
                <c:ptCount val="1"/>
                <c:pt idx="0">
                  <c:v>Percent Nat. Gas</c:v>
                </c:pt>
              </c:strCache>
            </c:strRef>
          </c:tx>
          <c:marker>
            <c:symbol val="none"/>
          </c:marker>
          <c:cat>
            <c:numRef>
              <c:f>'T 1.7 &amp; F 1.4'!$A$6:$A$65</c:f>
              <c:numCache>
                <c:formatCode>0</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'T 1.7 &amp; F 1.4'!$R$6:$R$65</c:f>
              <c:numCache>
                <c:formatCode>0.0%</c:formatCode>
                <c:ptCount val="60"/>
                <c:pt idx="0">
                  <c:v>0.24434156680961919</c:v>
                </c:pt>
                <c:pt idx="1">
                  <c:v>0.27073429359241274</c:v>
                </c:pt>
                <c:pt idx="2">
                  <c:v>0.29677836501994159</c:v>
                </c:pt>
                <c:pt idx="3">
                  <c:v>0.30221645736115266</c:v>
                </c:pt>
                <c:pt idx="4">
                  <c:v>0.31257026280034828</c:v>
                </c:pt>
                <c:pt idx="5">
                  <c:v>0.30337589185358671</c:v>
                </c:pt>
                <c:pt idx="6">
                  <c:v>0.28215979387674184</c:v>
                </c:pt>
                <c:pt idx="7">
                  <c:v>0.29031933135772225</c:v>
                </c:pt>
                <c:pt idx="8">
                  <c:v>0.29062175147175051</c:v>
                </c:pt>
                <c:pt idx="9">
                  <c:v>0.2969350662019255</c:v>
                </c:pt>
                <c:pt idx="10">
                  <c:v>0.30990560057803362</c:v>
                </c:pt>
                <c:pt idx="11">
                  <c:v>0.29564857092340757</c:v>
                </c:pt>
                <c:pt idx="12">
                  <c:v>0.29418173712381224</c:v>
                </c:pt>
                <c:pt idx="13">
                  <c:v>0.27678936117573993</c:v>
                </c:pt>
                <c:pt idx="14">
                  <c:v>0.26479884867036257</c:v>
                </c:pt>
                <c:pt idx="15">
                  <c:v>0.26115814119332714</c:v>
                </c:pt>
                <c:pt idx="16">
                  <c:v>0.29967604146332072</c:v>
                </c:pt>
                <c:pt idx="17">
                  <c:v>0.2207934640794586</c:v>
                </c:pt>
                <c:pt idx="18">
                  <c:v>0.23310446831109197</c:v>
                </c:pt>
                <c:pt idx="19">
                  <c:v>0.23314643883972869</c:v>
                </c:pt>
                <c:pt idx="20">
                  <c:v>0.24672412515704867</c:v>
                </c:pt>
                <c:pt idx="21">
                  <c:v>0.2353354751146283</c:v>
                </c:pt>
                <c:pt idx="22">
                  <c:v>0.24372282832605366</c:v>
                </c:pt>
                <c:pt idx="23">
                  <c:v>0.24850715016983824</c:v>
                </c:pt>
                <c:pt idx="24">
                  <c:v>0.24480418155074143</c:v>
                </c:pt>
                <c:pt idx="25">
                  <c:v>0.23989550775485619</c:v>
                </c:pt>
                <c:pt idx="26">
                  <c:v>0.19948426657766771</c:v>
                </c:pt>
                <c:pt idx="27">
                  <c:v>0.18207245968164595</c:v>
                </c:pt>
                <c:pt idx="28">
                  <c:v>0.17731798387813047</c:v>
                </c:pt>
                <c:pt idx="29">
                  <c:v>0.18284660619760512</c:v>
                </c:pt>
                <c:pt idx="30">
                  <c:v>0.18139901841173639</c:v>
                </c:pt>
                <c:pt idx="31">
                  <c:v>0.20153939347611266</c:v>
                </c:pt>
                <c:pt idx="32">
                  <c:v>0.18562793674691205</c:v>
                </c:pt>
                <c:pt idx="33">
                  <c:v>0.20046351617301247</c:v>
                </c:pt>
                <c:pt idx="34">
                  <c:v>0.1938075167235328</c:v>
                </c:pt>
                <c:pt idx="35">
                  <c:v>0.21518910154243714</c:v>
                </c:pt>
                <c:pt idx="36">
                  <c:v>0.21237890974184814</c:v>
                </c:pt>
                <c:pt idx="37">
                  <c:v>0.21094236360236487</c:v>
                </c:pt>
                <c:pt idx="38">
                  <c:v>0.20949216873232179</c:v>
                </c:pt>
                <c:pt idx="39">
                  <c:v>0.20290494300243736</c:v>
                </c:pt>
                <c:pt idx="40">
                  <c:v>0.2006788753012356</c:v>
                </c:pt>
                <c:pt idx="41">
                  <c:v>0.20332755364134655</c:v>
                </c:pt>
                <c:pt idx="42">
                  <c:v>0.21227886358808068</c:v>
                </c:pt>
                <c:pt idx="43">
                  <c:v>0.19727644091590552</c:v>
                </c:pt>
                <c:pt idx="44">
                  <c:v>0.19552339829048551</c:v>
                </c:pt>
                <c:pt idx="45">
                  <c:v>0.19870182916481585</c:v>
                </c:pt>
                <c:pt idx="46">
                  <c:v>0.21750518280449604</c:v>
                </c:pt>
                <c:pt idx="47">
                  <c:v>0.24721605709566666</c:v>
                </c:pt>
                <c:pt idx="48">
                  <c:v>0.25507609586559166</c:v>
                </c:pt>
                <c:pt idx="49">
                  <c:v>0.2554758249622705</c:v>
                </c:pt>
                <c:pt idx="50">
                  <c:v>0.26215120330444153</c:v>
                </c:pt>
                <c:pt idx="51">
                  <c:v>0.25853573349172682</c:v>
                </c:pt>
                <c:pt idx="52">
                  <c:v>0.2707704282006132</c:v>
                </c:pt>
                <c:pt idx="53">
                  <c:v>0.27980426954999715</c:v>
                </c:pt>
                <c:pt idx="54">
                  <c:v>0.27747910165939549</c:v>
                </c:pt>
                <c:pt idx="55">
                  <c:v>0.27258765511491162</c:v>
                </c:pt>
                <c:pt idx="56">
                  <c:v>0.2902790241580383</c:v>
                </c:pt>
                <c:pt idx="57">
                  <c:v>0.26562776781347169</c:v>
                </c:pt>
                <c:pt idx="58">
                  <c:v>0.28401436412788339</c:v>
                </c:pt>
                <c:pt idx="59">
                  <c:v>0.30240442558377456</c:v>
                </c:pt>
              </c:numCache>
            </c:numRef>
          </c:val>
          <c:smooth val="0"/>
          <c:extLst>
            <c:ext xmlns:c16="http://schemas.microsoft.com/office/drawing/2014/chart" uri="{C3380CC4-5D6E-409C-BE32-E72D297353CC}">
              <c16:uniqueId val="{00000002-811F-42F5-A4BF-E279F2204364}"/>
            </c:ext>
          </c:extLst>
        </c:ser>
        <c:ser>
          <c:idx val="3"/>
          <c:order val="3"/>
          <c:tx>
            <c:strRef>
              <c:f>'T 1.7 &amp; F 1.4'!$U$4:$U$5</c:f>
              <c:strCache>
                <c:ptCount val="2"/>
                <c:pt idx="0">
                  <c:v>Percent Renewables</c:v>
                </c:pt>
              </c:strCache>
            </c:strRef>
          </c:tx>
          <c:marker>
            <c:symbol val="none"/>
          </c:marker>
          <c:cat>
            <c:numRef>
              <c:f>'T 1.7 &amp; F 1.4'!$A$6:$A$65</c:f>
              <c:numCache>
                <c:formatCode>0</c:formatCode>
                <c:ptCount val="6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numCache>
            </c:numRef>
          </c:cat>
          <c:val>
            <c:numRef>
              <c:f>'T 1.7 &amp; F 1.4'!$U$6:$U$65</c:f>
              <c:numCache>
                <c:formatCode>0.0%</c:formatCode>
                <c:ptCount val="60"/>
                <c:pt idx="0">
                  <c:v>1.8536889991309674E-2</c:v>
                </c:pt>
                <c:pt idx="1">
                  <c:v>1.569251601694269E-2</c:v>
                </c:pt>
                <c:pt idx="2">
                  <c:v>2.088626861191465E-2</c:v>
                </c:pt>
                <c:pt idx="3">
                  <c:v>1.9460402828202224E-2</c:v>
                </c:pt>
                <c:pt idx="4">
                  <c:v>3.2029358813666246E-2</c:v>
                </c:pt>
                <c:pt idx="5">
                  <c:v>3.4962098080243122E-2</c:v>
                </c:pt>
                <c:pt idx="6">
                  <c:v>2.9974479260428705E-2</c:v>
                </c:pt>
                <c:pt idx="7">
                  <c:v>3.9678162180883422E-2</c:v>
                </c:pt>
                <c:pt idx="8">
                  <c:v>3.6579350308047633E-2</c:v>
                </c:pt>
                <c:pt idx="9">
                  <c:v>3.7384087112493761E-2</c:v>
                </c:pt>
                <c:pt idx="10">
                  <c:v>2.7305772915732635E-2</c:v>
                </c:pt>
                <c:pt idx="11">
                  <c:v>3.2755847409663169E-2</c:v>
                </c:pt>
                <c:pt idx="12">
                  <c:v>3.8507264314748442E-2</c:v>
                </c:pt>
                <c:pt idx="13">
                  <c:v>3.4920094179260876E-2</c:v>
                </c:pt>
                <c:pt idx="14">
                  <c:v>2.8597298639490471E-2</c:v>
                </c:pt>
                <c:pt idx="15">
                  <c:v>3.1172496794142236E-2</c:v>
                </c:pt>
                <c:pt idx="16">
                  <c:v>3.2366180497365706E-2</c:v>
                </c:pt>
                <c:pt idx="17">
                  <c:v>2.5593337251453178E-2</c:v>
                </c:pt>
                <c:pt idx="18">
                  <c:v>2.4867053022363982E-2</c:v>
                </c:pt>
                <c:pt idx="19">
                  <c:v>2.6275783042101781E-2</c:v>
                </c:pt>
                <c:pt idx="20">
                  <c:v>2.5720318983900894E-2</c:v>
                </c:pt>
                <c:pt idx="21">
                  <c:v>2.6574921434519033E-2</c:v>
                </c:pt>
                <c:pt idx="22">
                  <c:v>3.6961685743436071E-2</c:v>
                </c:pt>
                <c:pt idx="23">
                  <c:v>4.4405842513045954E-2</c:v>
                </c:pt>
                <c:pt idx="24">
                  <c:v>4.259961139277154E-2</c:v>
                </c:pt>
                <c:pt idx="25">
                  <c:v>3.6212507741732229E-2</c:v>
                </c:pt>
                <c:pt idx="26">
                  <c:v>4.6007123329670656E-2</c:v>
                </c:pt>
                <c:pt idx="27">
                  <c:v>2.4291598658268517E-2</c:v>
                </c:pt>
                <c:pt idx="28">
                  <c:v>1.7733303420590374E-2</c:v>
                </c:pt>
                <c:pt idx="29">
                  <c:v>1.7292854205848834E-2</c:v>
                </c:pt>
                <c:pt idx="30">
                  <c:v>1.5406520146134054E-2</c:v>
                </c:pt>
                <c:pt idx="31">
                  <c:v>1.7757978672488895E-2</c:v>
                </c:pt>
                <c:pt idx="32">
                  <c:v>1.8067398712048259E-2</c:v>
                </c:pt>
                <c:pt idx="33">
                  <c:v>2.0134983501571089E-2</c:v>
                </c:pt>
                <c:pt idx="34">
                  <c:v>1.8819683547186307E-2</c:v>
                </c:pt>
                <c:pt idx="35">
                  <c:v>2.0440973518201268E-2</c:v>
                </c:pt>
                <c:pt idx="36">
                  <c:v>2.2129520315990421E-2</c:v>
                </c:pt>
                <c:pt idx="37">
                  <c:v>2.5429813235161795E-2</c:v>
                </c:pt>
                <c:pt idx="38">
                  <c:v>2.3418734126652144E-2</c:v>
                </c:pt>
                <c:pt idx="39">
                  <c:v>2.3329976038142811E-2</c:v>
                </c:pt>
                <c:pt idx="40">
                  <c:v>1.67858508173763E-2</c:v>
                </c:pt>
                <c:pt idx="41">
                  <c:v>1.2699361577261672E-2</c:v>
                </c:pt>
                <c:pt idx="42">
                  <c:v>1.286503253487936E-2</c:v>
                </c:pt>
                <c:pt idx="43">
                  <c:v>1.1605653737573846E-2</c:v>
                </c:pt>
                <c:pt idx="44">
                  <c:v>1.1744868362594906E-2</c:v>
                </c:pt>
                <c:pt idx="45">
                  <c:v>1.5151246682329953E-2</c:v>
                </c:pt>
                <c:pt idx="46">
                  <c:v>1.3837773987260507E-2</c:v>
                </c:pt>
                <c:pt idx="47">
                  <c:v>1.1455380698677136E-2</c:v>
                </c:pt>
                <c:pt idx="48">
                  <c:v>1.4185206679744503E-2</c:v>
                </c:pt>
                <c:pt idx="49">
                  <c:v>1.7450815091417233E-2</c:v>
                </c:pt>
                <c:pt idx="50">
                  <c:v>1.9426731612279025E-2</c:v>
                </c:pt>
                <c:pt idx="51">
                  <c:v>2.6506825833774707E-2</c:v>
                </c:pt>
                <c:pt idx="52">
                  <c:v>2.3038572141631779E-2</c:v>
                </c:pt>
                <c:pt idx="53">
                  <c:v>1.7637696194382973E-2</c:v>
                </c:pt>
                <c:pt idx="54">
                  <c:v>2.2858788607638063E-2</c:v>
                </c:pt>
                <c:pt idx="55">
                  <c:v>2.6401863180349906E-2</c:v>
                </c:pt>
                <c:pt idx="56">
                  <c:v>4.1736656015354846E-2</c:v>
                </c:pt>
                <c:pt idx="57">
                  <c:v>6.0799767768436083E-2</c:v>
                </c:pt>
                <c:pt idx="58">
                  <c:v>5.6256070965783E-2</c:v>
                </c:pt>
                <c:pt idx="59">
                  <c:v>5.4345612468765452E-2</c:v>
                </c:pt>
              </c:numCache>
            </c:numRef>
          </c:val>
          <c:smooth val="0"/>
          <c:extLst>
            <c:ext xmlns:c16="http://schemas.microsoft.com/office/drawing/2014/chart" uri="{C3380CC4-5D6E-409C-BE32-E72D297353CC}">
              <c16:uniqueId val="{00000003-811F-42F5-A4BF-E279F2204364}"/>
            </c:ext>
          </c:extLst>
        </c:ser>
        <c:dLbls>
          <c:showLegendKey val="0"/>
          <c:showVal val="0"/>
          <c:showCatName val="0"/>
          <c:showSerName val="0"/>
          <c:showPercent val="0"/>
          <c:showBubbleSize val="0"/>
        </c:dLbls>
        <c:smooth val="0"/>
        <c:axId val="184536064"/>
        <c:axId val="184423168"/>
      </c:lineChart>
      <c:catAx>
        <c:axId val="184536064"/>
        <c:scaling>
          <c:orientation val="minMax"/>
        </c:scaling>
        <c:delete val="0"/>
        <c:axPos val="b"/>
        <c:numFmt formatCode="0" sourceLinked="1"/>
        <c:majorTickMark val="out"/>
        <c:minorTickMark val="none"/>
        <c:tickLblPos val="nextTo"/>
        <c:txPr>
          <a:bodyPr rot="0" vert="horz"/>
          <a:lstStyle/>
          <a:p>
            <a:pPr>
              <a:defRPr/>
            </a:pPr>
            <a:endParaRPr lang="en-US"/>
          </a:p>
        </c:txPr>
        <c:crossAx val="184423168"/>
        <c:crosses val="autoZero"/>
        <c:auto val="1"/>
        <c:lblAlgn val="ctr"/>
        <c:lblOffset val="100"/>
        <c:tickLblSkip val="5"/>
        <c:tickMarkSkip val="1"/>
        <c:noMultiLvlLbl val="0"/>
      </c:catAx>
      <c:valAx>
        <c:axId val="184423168"/>
        <c:scaling>
          <c:orientation val="minMax"/>
          <c:max val="0.6"/>
          <c:min val="0"/>
        </c:scaling>
        <c:delete val="0"/>
        <c:axPos val="l"/>
        <c:majorGridlines/>
        <c:title>
          <c:tx>
            <c:rich>
              <a:bodyPr/>
              <a:lstStyle/>
              <a:p>
                <a:pPr>
                  <a:defRPr/>
                </a:pPr>
                <a:r>
                  <a:rPr lang="en-US"/>
                  <a:t>Percent of Total</a:t>
                </a:r>
              </a:p>
            </c:rich>
          </c:tx>
          <c:layout>
            <c:manualLayout>
              <c:xMode val="edge"/>
              <c:yMode val="edge"/>
              <c:x val="2.7355675157244824E-2"/>
              <c:y val="0.36125709417212898"/>
            </c:manualLayout>
          </c:layout>
          <c:overlay val="0"/>
        </c:title>
        <c:numFmt formatCode="0%" sourceLinked="0"/>
        <c:majorTickMark val="out"/>
        <c:minorTickMark val="out"/>
        <c:tickLblPos val="nextTo"/>
        <c:txPr>
          <a:bodyPr rot="0" vert="horz"/>
          <a:lstStyle/>
          <a:p>
            <a:pPr>
              <a:defRPr/>
            </a:pPr>
            <a:endParaRPr lang="en-US"/>
          </a:p>
        </c:txPr>
        <c:crossAx val="184536064"/>
        <c:crosses val="autoZero"/>
        <c:crossBetween val="midCat"/>
        <c:majorUnit val="0.1"/>
        <c:minorUnit val="0.05"/>
      </c:valAx>
    </c:plotArea>
    <c:legend>
      <c:legendPos val="b"/>
      <c:layout>
        <c:manualLayout>
          <c:xMode val="edge"/>
          <c:yMode val="edge"/>
          <c:x val="0.1398935175838063"/>
          <c:y val="0.13871459974605704"/>
          <c:w val="0.77709864570354481"/>
          <c:h val="5.4847102897387284E-2"/>
        </c:manualLayout>
      </c:layout>
      <c:overlay val="0"/>
    </c:legend>
    <c:plotVisOnly val="1"/>
    <c:dispBlanksAs val="gap"/>
    <c:showDLblsOverMax val="0"/>
  </c:chart>
  <c:spPr>
    <a:solidFill>
      <a:schemeClr val="accent1">
        <a:lumMod val="60000"/>
        <a:lumOff val="40000"/>
      </a:schemeClr>
    </a:solidFill>
    <a:scene3d>
      <a:camera prst="orthographicFront"/>
      <a:lightRig rig="threePt" dir="t"/>
    </a:scene3d>
    <a:sp3d>
      <a:bevelT w="190500" h="38100"/>
    </a:sp3d>
  </c:sp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276225</xdr:colOff>
      <xdr:row>71</xdr:row>
      <xdr:rowOff>38099</xdr:rowOff>
    </xdr:from>
    <xdr:to>
      <xdr:col>16</xdr:col>
      <xdr:colOff>304800</xdr:colOff>
      <xdr:row>96</xdr:row>
      <xdr:rowOff>133349</xdr:rowOff>
    </xdr:to>
    <xdr:graphicFrame macro="">
      <xdr:nvGraphicFramePr>
        <xdr:cNvPr id="2" name="Chart 13">
          <a:extLst>
            <a:ext uri="{FF2B5EF4-FFF2-40B4-BE49-F238E27FC236}">
              <a16:creationId xmlns:a16="http://schemas.microsoft.com/office/drawing/2014/main" id="{DE796DA6-AA7E-426C-92CA-792A52F107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266700</xdr:colOff>
      <xdr:row>97</xdr:row>
      <xdr:rowOff>76199</xdr:rowOff>
    </xdr:from>
    <xdr:to>
      <xdr:col>16</xdr:col>
      <xdr:colOff>304800</xdr:colOff>
      <xdr:row>123</xdr:row>
      <xdr:rowOff>19050</xdr:rowOff>
    </xdr:to>
    <xdr:graphicFrame macro="">
      <xdr:nvGraphicFramePr>
        <xdr:cNvPr id="3" name="Chart 14">
          <a:extLst>
            <a:ext uri="{FF2B5EF4-FFF2-40B4-BE49-F238E27FC236}">
              <a16:creationId xmlns:a16="http://schemas.microsoft.com/office/drawing/2014/main" id="{E08C1340-BF95-458F-8002-A047B23B8A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ia.doe.gov/emeu/states/state.html?q_state_a=ut&amp;q_state=UTA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AFE77-700A-49C8-A557-743BC13E3A81}">
  <dimension ref="A1:IH75"/>
  <sheetViews>
    <sheetView showGridLines="0" tabSelected="1" zoomScaleNormal="100" workbookViewId="0">
      <pane ySplit="5" topLeftCell="A6" activePane="bottomLeft" state="frozen"/>
      <selection pane="bottomLeft" activeCell="W32" sqref="W32"/>
    </sheetView>
  </sheetViews>
  <sheetFormatPr defaultRowHeight="12.75" x14ac:dyDescent="0.2"/>
  <cols>
    <col min="1" max="1" width="11" style="2" customWidth="1"/>
    <col min="2" max="2" width="5.28515625" style="2" customWidth="1"/>
    <col min="3" max="3" width="7.28515625" style="2" customWidth="1"/>
    <col min="4" max="6" width="7.42578125" style="2" customWidth="1"/>
    <col min="7" max="7" width="7.85546875" style="2" customWidth="1"/>
    <col min="8" max="8" width="7.5703125" style="2" customWidth="1"/>
    <col min="9" max="9" width="7.7109375" style="7" customWidth="1"/>
    <col min="10" max="10" width="5.85546875" style="7" customWidth="1"/>
    <col min="11" max="11" width="5.7109375" style="7" customWidth="1"/>
    <col min="12" max="12" width="10.140625" style="2" customWidth="1"/>
    <col min="13" max="13" width="10.85546875" style="2" customWidth="1"/>
    <col min="14" max="14" width="9.7109375" style="2" customWidth="1"/>
    <col min="15" max="15" width="11.5703125" style="2" customWidth="1"/>
    <col min="16" max="16" width="7.85546875" style="2" customWidth="1"/>
    <col min="17" max="17" width="9.5703125" style="2" customWidth="1"/>
    <col min="18" max="18" width="8" style="2" customWidth="1"/>
    <col min="19" max="19" width="7.7109375" style="2" customWidth="1"/>
    <col min="20" max="21" width="10.28515625" style="2" customWidth="1"/>
    <col min="22" max="25" width="8.42578125" style="2" customWidth="1"/>
    <col min="26" max="26" width="7.42578125" style="5" customWidth="1"/>
    <col min="27" max="27" width="7.42578125" style="5" bestFit="1" customWidth="1"/>
    <col min="28" max="28" width="6" style="5" bestFit="1" customWidth="1"/>
    <col min="29" max="29" width="7.42578125" style="5" bestFit="1" customWidth="1"/>
    <col min="30" max="30" width="6.5703125" style="5" bestFit="1" customWidth="1"/>
    <col min="31" max="31" width="5.28515625" style="5" bestFit="1" customWidth="1"/>
    <col min="32" max="32" width="3.5703125" style="6" bestFit="1" customWidth="1"/>
    <col min="33" max="33" width="5.7109375" style="6" bestFit="1" customWidth="1"/>
    <col min="34" max="34" width="4.85546875" style="5" bestFit="1" customWidth="1"/>
    <col min="35" max="35" width="6.5703125" style="5" bestFit="1" customWidth="1"/>
    <col min="36" max="36" width="6.85546875" style="5" bestFit="1" customWidth="1"/>
    <col min="37" max="37" width="3.5703125" style="5" bestFit="1" customWidth="1"/>
    <col min="38" max="38" width="6.5703125" style="5" bestFit="1" customWidth="1"/>
    <col min="39" max="39" width="4.85546875" style="6" bestFit="1" customWidth="1"/>
    <col min="40" max="40" width="6.5703125" style="6" customWidth="1"/>
    <col min="41" max="43" width="6.28515625" style="6" bestFit="1" customWidth="1"/>
    <col min="44" max="44" width="6.140625" style="5" bestFit="1" customWidth="1"/>
    <col min="45" max="45" width="5.7109375" style="5" bestFit="1" customWidth="1"/>
    <col min="46" max="48" width="4.28515625" style="5" bestFit="1" customWidth="1"/>
    <col min="49" max="49" width="4.85546875" style="4" bestFit="1" customWidth="1"/>
    <col min="50" max="50" width="4.7109375" style="4" bestFit="1" customWidth="1"/>
    <col min="51" max="51" width="6.42578125" style="4" bestFit="1" customWidth="1"/>
    <col min="52" max="52" width="6.5703125" style="4" bestFit="1" customWidth="1"/>
    <col min="53" max="54" width="4.5703125" style="4" bestFit="1" customWidth="1"/>
    <col min="55" max="55" width="5.28515625" style="4" bestFit="1" customWidth="1"/>
    <col min="56" max="56" width="5.7109375" style="4" customWidth="1"/>
    <col min="57" max="57" width="7.5703125" style="4" customWidth="1"/>
    <col min="58" max="58" width="6.140625" style="4" customWidth="1"/>
    <col min="59" max="59" width="8.42578125" style="2" customWidth="1"/>
    <col min="60" max="60" width="8.42578125" style="3" customWidth="1"/>
    <col min="61" max="210" width="8.42578125" style="2" customWidth="1"/>
    <col min="211" max="16384" width="9.140625" style="1"/>
  </cols>
  <sheetData>
    <row r="1" spans="1:210" ht="16.5" thickBot="1" x14ac:dyDescent="0.25">
      <c r="A1" s="169" t="s">
        <v>52</v>
      </c>
      <c r="B1" s="168" t="s">
        <v>51</v>
      </c>
      <c r="D1" s="165"/>
      <c r="E1" s="165"/>
      <c r="F1" s="165"/>
      <c r="G1" s="165"/>
      <c r="H1" s="165"/>
      <c r="I1" s="166"/>
      <c r="J1" s="166"/>
      <c r="K1" s="166"/>
      <c r="L1" s="165"/>
      <c r="M1" s="165"/>
      <c r="N1" s="165"/>
      <c r="O1" s="165"/>
      <c r="P1" s="165"/>
      <c r="Q1" s="165"/>
    </row>
    <row r="2" spans="1:210" x14ac:dyDescent="0.2">
      <c r="A2" s="167"/>
      <c r="B2" s="167" t="s">
        <v>50</v>
      </c>
      <c r="C2" s="165"/>
      <c r="G2" s="165"/>
      <c r="H2" s="165"/>
      <c r="I2" s="166"/>
      <c r="J2" s="166"/>
      <c r="K2" s="166"/>
      <c r="L2" s="165"/>
      <c r="M2" s="165"/>
      <c r="N2" s="165"/>
      <c r="O2" s="165"/>
      <c r="P2" s="165"/>
      <c r="Q2" s="165"/>
      <c r="Z2" s="164" t="s">
        <v>49</v>
      </c>
      <c r="AA2" s="162"/>
      <c r="AB2" s="161"/>
      <c r="AC2" s="162"/>
      <c r="AD2" s="161"/>
      <c r="AE2" s="162"/>
      <c r="AF2" s="163"/>
      <c r="AG2" s="163"/>
      <c r="AH2" s="162"/>
      <c r="AI2" s="162"/>
      <c r="AJ2" s="162"/>
      <c r="AK2" s="162"/>
      <c r="AL2" s="162"/>
      <c r="AM2" s="163"/>
      <c r="AN2" s="163"/>
      <c r="AO2" s="163"/>
      <c r="AP2" s="163"/>
      <c r="AQ2" s="163"/>
      <c r="AR2" s="161"/>
      <c r="AS2" s="162"/>
      <c r="AT2" s="162"/>
      <c r="AU2" s="162"/>
      <c r="AV2" s="161"/>
      <c r="AW2" s="160"/>
      <c r="AX2" s="160"/>
      <c r="AY2" s="160"/>
      <c r="AZ2" s="160"/>
      <c r="BA2" s="160"/>
      <c r="BB2" s="160"/>
      <c r="BC2" s="160"/>
      <c r="BD2" s="160"/>
      <c r="BE2" s="159"/>
    </row>
    <row r="3" spans="1:210" ht="7.5" customHeight="1" thickBot="1" x14ac:dyDescent="0.25">
      <c r="A3" s="158"/>
      <c r="B3" s="158"/>
      <c r="C3" s="156"/>
      <c r="D3" s="155"/>
      <c r="E3" s="155"/>
      <c r="F3" s="155"/>
      <c r="G3" s="156"/>
      <c r="H3" s="156"/>
      <c r="I3" s="157"/>
      <c r="J3" s="157"/>
      <c r="K3" s="157"/>
      <c r="L3" s="156"/>
      <c r="M3" s="156"/>
      <c r="N3" s="156"/>
      <c r="O3" s="156"/>
      <c r="P3" s="156"/>
      <c r="Q3" s="156"/>
      <c r="R3" s="155"/>
      <c r="S3" s="155"/>
      <c r="T3" s="155"/>
      <c r="Z3" s="154"/>
      <c r="AC3" s="152"/>
      <c r="AD3" s="152"/>
      <c r="AE3" s="152"/>
      <c r="AF3" s="153"/>
      <c r="AG3" s="153"/>
      <c r="AH3" s="152"/>
      <c r="AI3" s="152"/>
      <c r="AJ3" s="152"/>
      <c r="AK3" s="152"/>
      <c r="AL3" s="152"/>
      <c r="AM3" s="153"/>
      <c r="AN3" s="153"/>
      <c r="AO3" s="153"/>
      <c r="AP3" s="153"/>
      <c r="AQ3" s="153"/>
      <c r="AR3" s="152"/>
      <c r="AS3" s="152"/>
      <c r="AT3" s="152"/>
      <c r="AU3" s="152"/>
      <c r="AV3" s="152"/>
      <c r="AW3" s="151"/>
      <c r="AX3" s="151"/>
      <c r="AY3" s="151"/>
      <c r="AZ3" s="151"/>
      <c r="BA3" s="151"/>
      <c r="BB3" s="151"/>
      <c r="BC3" s="151"/>
      <c r="BD3" s="151"/>
      <c r="BE3" s="150"/>
    </row>
    <row r="4" spans="1:210" ht="11.25" customHeight="1" thickBot="1" x14ac:dyDescent="0.25">
      <c r="A4" s="149" t="s">
        <v>48</v>
      </c>
      <c r="B4" s="148" t="s">
        <v>47</v>
      </c>
      <c r="C4" s="147"/>
      <c r="D4" s="147"/>
      <c r="E4" s="147"/>
      <c r="F4" s="145"/>
      <c r="G4" s="146" t="s">
        <v>46</v>
      </c>
      <c r="H4" s="145"/>
      <c r="I4" s="145"/>
      <c r="J4" s="145"/>
      <c r="K4" s="145"/>
      <c r="L4" s="144"/>
      <c r="M4" s="143" t="s">
        <v>34</v>
      </c>
      <c r="N4" s="142" t="s">
        <v>45</v>
      </c>
      <c r="O4" s="141" t="s">
        <v>44</v>
      </c>
      <c r="P4" s="140" t="s">
        <v>43</v>
      </c>
      <c r="Q4" s="139" t="s">
        <v>42</v>
      </c>
      <c r="R4" s="139" t="s">
        <v>41</v>
      </c>
      <c r="S4" s="139" t="s">
        <v>40</v>
      </c>
      <c r="T4" s="139" t="s">
        <v>39</v>
      </c>
      <c r="U4" s="139" t="s">
        <v>38</v>
      </c>
      <c r="Z4" s="138" t="s">
        <v>33</v>
      </c>
      <c r="AA4" s="131"/>
      <c r="AB4" s="134" t="s">
        <v>37</v>
      </c>
      <c r="AC4" s="137"/>
      <c r="AD4" s="136" t="s">
        <v>31</v>
      </c>
      <c r="AE4" s="135"/>
      <c r="AF4" s="133" t="s">
        <v>30</v>
      </c>
      <c r="AG4" s="131"/>
      <c r="AH4" s="134" t="s">
        <v>36</v>
      </c>
      <c r="AI4" s="132"/>
      <c r="AJ4" s="132"/>
      <c r="AK4" s="133" t="s">
        <v>25</v>
      </c>
      <c r="AL4" s="131"/>
      <c r="AM4" s="133" t="s">
        <v>24</v>
      </c>
      <c r="AN4" s="132"/>
      <c r="AO4" s="132"/>
      <c r="AP4" s="132"/>
      <c r="AQ4" s="131"/>
      <c r="AR4" s="130" t="s">
        <v>35</v>
      </c>
      <c r="AS4" s="129"/>
      <c r="AT4" s="128"/>
      <c r="AU4" s="128"/>
      <c r="AV4" s="127"/>
      <c r="AW4" s="125" t="s">
        <v>27</v>
      </c>
      <c r="AX4" s="126"/>
      <c r="AY4" s="126"/>
      <c r="AZ4" s="126"/>
      <c r="BA4" s="126"/>
      <c r="BB4" s="126"/>
      <c r="BC4" s="126"/>
      <c r="BD4" s="125" t="s">
        <v>34</v>
      </c>
      <c r="BE4" s="124"/>
      <c r="BF4" s="123"/>
      <c r="HA4" s="1"/>
      <c r="HB4" s="1"/>
    </row>
    <row r="5" spans="1:210" s="95" customFormat="1" ht="33.75" thickBot="1" x14ac:dyDescent="0.25">
      <c r="A5" s="122"/>
      <c r="B5" s="121" t="s">
        <v>33</v>
      </c>
      <c r="C5" s="120" t="s">
        <v>32</v>
      </c>
      <c r="D5" s="120" t="s">
        <v>31</v>
      </c>
      <c r="E5" s="120" t="s">
        <v>30</v>
      </c>
      <c r="F5" s="117" t="s">
        <v>29</v>
      </c>
      <c r="G5" s="119" t="s">
        <v>28</v>
      </c>
      <c r="H5" s="118" t="s">
        <v>27</v>
      </c>
      <c r="I5" s="118" t="s">
        <v>26</v>
      </c>
      <c r="J5" s="118" t="s">
        <v>25</v>
      </c>
      <c r="K5" s="118" t="s">
        <v>24</v>
      </c>
      <c r="L5" s="117" t="s">
        <v>23</v>
      </c>
      <c r="M5" s="116"/>
      <c r="N5" s="115"/>
      <c r="O5" s="114"/>
      <c r="P5" s="113"/>
      <c r="Q5" s="111"/>
      <c r="R5" s="111"/>
      <c r="S5" s="111"/>
      <c r="T5" s="112"/>
      <c r="U5" s="111"/>
      <c r="W5" s="96"/>
      <c r="X5" s="96"/>
      <c r="Y5" s="96"/>
      <c r="Z5" s="110" t="s">
        <v>22</v>
      </c>
      <c r="AA5" s="103" t="s">
        <v>21</v>
      </c>
      <c r="AB5" s="109" t="s">
        <v>20</v>
      </c>
      <c r="AC5" s="103" t="s">
        <v>19</v>
      </c>
      <c r="AD5" s="109" t="s">
        <v>18</v>
      </c>
      <c r="AE5" s="103" t="s">
        <v>17</v>
      </c>
      <c r="AF5" s="107" t="s">
        <v>16</v>
      </c>
      <c r="AG5" s="103" t="s">
        <v>17</v>
      </c>
      <c r="AH5" s="107" t="s">
        <v>16</v>
      </c>
      <c r="AI5" s="106" t="s">
        <v>5</v>
      </c>
      <c r="AJ5" s="99" t="s">
        <v>13</v>
      </c>
      <c r="AK5" s="107" t="s">
        <v>16</v>
      </c>
      <c r="AL5" s="108" t="s">
        <v>5</v>
      </c>
      <c r="AM5" s="107" t="s">
        <v>16</v>
      </c>
      <c r="AN5" s="106" t="s">
        <v>5</v>
      </c>
      <c r="AO5" s="104" t="s">
        <v>15</v>
      </c>
      <c r="AP5" s="104" t="s">
        <v>14</v>
      </c>
      <c r="AQ5" s="104" t="s">
        <v>13</v>
      </c>
      <c r="AR5" s="105" t="s">
        <v>16</v>
      </c>
      <c r="AS5" s="104" t="s">
        <v>5</v>
      </c>
      <c r="AT5" s="103" t="s">
        <v>15</v>
      </c>
      <c r="AU5" s="103" t="s">
        <v>14</v>
      </c>
      <c r="AV5" s="102" t="s">
        <v>13</v>
      </c>
      <c r="AW5" s="101" t="s">
        <v>12</v>
      </c>
      <c r="AX5" s="102" t="s">
        <v>11</v>
      </c>
      <c r="AY5" s="102" t="s">
        <v>10</v>
      </c>
      <c r="AZ5" s="103" t="s">
        <v>5</v>
      </c>
      <c r="BA5" s="102" t="s">
        <v>9</v>
      </c>
      <c r="BB5" s="102" t="s">
        <v>8</v>
      </c>
      <c r="BC5" s="102" t="s">
        <v>7</v>
      </c>
      <c r="BD5" s="101" t="s">
        <v>6</v>
      </c>
      <c r="BE5" s="100" t="s">
        <v>5</v>
      </c>
      <c r="BF5" s="99"/>
      <c r="BG5" s="98"/>
      <c r="BH5" s="97" t="s">
        <v>4</v>
      </c>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row>
    <row r="6" spans="1:210" ht="10.5" customHeight="1" x14ac:dyDescent="0.2">
      <c r="A6" s="94">
        <v>1960</v>
      </c>
      <c r="B6" s="84">
        <f>(Z6*AA6)/1000</f>
        <v>90.986608676665711</v>
      </c>
      <c r="C6" s="86">
        <f>(AC6*AB6)/1000</f>
        <v>127.551</v>
      </c>
      <c r="D6" s="86">
        <f>(AD6*AE6)/1000000</f>
        <v>72.441000000000031</v>
      </c>
      <c r="E6" s="86">
        <f>(AF6*AG6)/1000000</f>
        <v>0</v>
      </c>
      <c r="F6" s="85">
        <f>SUM(B6:E6)</f>
        <v>290.97860867666577</v>
      </c>
      <c r="G6" s="84">
        <f>((AH6*AI6)/1000000)+AJ6</f>
        <v>3.2767118651315785</v>
      </c>
      <c r="H6" s="86">
        <f>((AW6*AZ6)/1000000)+((AX6*AZ6)/1000000)+BA6+BB6+BC6</f>
        <v>2.2189999999999999</v>
      </c>
      <c r="I6" s="86">
        <f>((AR6*AS6)/1000000)+AT6+AU6+AV6</f>
        <v>0</v>
      </c>
      <c r="J6" s="86">
        <f>(AK6*AL6)/1000000</f>
        <v>0</v>
      </c>
      <c r="K6" s="86">
        <f>((AM6*AN6)/1000000)+AO6+AP6+AQ6</f>
        <v>0</v>
      </c>
      <c r="L6" s="85">
        <f>SUM(G6:K6)</f>
        <v>5.4957118651315788</v>
      </c>
      <c r="M6" s="86">
        <f>(BD6*BE6)/1000000</f>
        <v>0</v>
      </c>
      <c r="N6" s="84">
        <v>6.7770000000000001</v>
      </c>
      <c r="O6" s="84">
        <f>SUM(B6:E6,G6:K6,M6,N6)</f>
        <v>303.25132054179733</v>
      </c>
      <c r="P6" s="83">
        <f>B6/(O6-N6)</f>
        <v>0.3068954117523251</v>
      </c>
      <c r="Q6" s="82">
        <f>C6/(O6-N6)</f>
        <v>0.43022613144674599</v>
      </c>
      <c r="R6" s="82">
        <f>D6/(O6-N6)</f>
        <v>0.24434156680961919</v>
      </c>
      <c r="S6" s="82">
        <f>G6/(O6-N6)</f>
        <v>1.105226199403541E-2</v>
      </c>
      <c r="T6" s="82">
        <f>(F6+M6)/(O6-N6)</f>
        <v>0.98146311000869035</v>
      </c>
      <c r="U6" s="82">
        <f>L6/(O6-N6)</f>
        <v>1.8536889991309674E-2</v>
      </c>
      <c r="V6" s="21"/>
      <c r="W6" s="21"/>
      <c r="Y6" s="67"/>
      <c r="Z6" s="93">
        <v>3449.7434600000001</v>
      </c>
      <c r="AA6" s="65">
        <v>26.374891272832706</v>
      </c>
      <c r="AB6" s="61">
        <v>22341</v>
      </c>
      <c r="AC6" s="64">
        <v>5.709278904256748</v>
      </c>
      <c r="AD6" s="63">
        <v>69991.000000000015</v>
      </c>
      <c r="AE6" s="54">
        <v>1035.004500578646</v>
      </c>
      <c r="AF6" s="63"/>
      <c r="AG6" s="54"/>
      <c r="AH6" s="61">
        <v>304.15899999999999</v>
      </c>
      <c r="AI6" s="60">
        <v>10766.447368421053</v>
      </c>
      <c r="AJ6" s="62">
        <v>2E-3</v>
      </c>
      <c r="AK6" s="61"/>
      <c r="AL6" s="89"/>
      <c r="AM6" s="60"/>
      <c r="AN6" s="60"/>
      <c r="AO6" s="57"/>
      <c r="AP6" s="57"/>
      <c r="AQ6" s="57"/>
      <c r="AR6" s="59"/>
      <c r="AS6" s="58"/>
      <c r="AT6" s="57"/>
      <c r="AU6" s="57"/>
      <c r="AV6" s="56"/>
      <c r="AW6" s="55"/>
      <c r="AX6" s="53"/>
      <c r="AY6" s="53"/>
      <c r="AZ6" s="54"/>
      <c r="BA6" s="53">
        <v>1.84</v>
      </c>
      <c r="BB6" s="53">
        <v>3.5000000000000003E-2</v>
      </c>
      <c r="BC6" s="52">
        <v>0.34399999999999997</v>
      </c>
      <c r="BD6" s="92"/>
      <c r="BE6" s="91"/>
      <c r="BH6" s="49">
        <f>SUM(H6,M6)</f>
        <v>2.2189999999999999</v>
      </c>
      <c r="HA6" s="1"/>
      <c r="HB6" s="1"/>
    </row>
    <row r="7" spans="1:210" ht="10.5" customHeight="1" x14ac:dyDescent="0.2">
      <c r="A7" s="90">
        <v>1961</v>
      </c>
      <c r="B7" s="76">
        <f>(Z7*AA7)/1000</f>
        <v>81.960750430482321</v>
      </c>
      <c r="C7" s="78">
        <f>(AC7*AB7)/1000</f>
        <v>126.702</v>
      </c>
      <c r="D7" s="78">
        <f>(AD7*AE7)/1000000</f>
        <v>79.168000000000006</v>
      </c>
      <c r="E7" s="78">
        <f>(AF7*AG7)/1000000</f>
        <v>0</v>
      </c>
      <c r="F7" s="77">
        <f>SUM(B7:E7)</f>
        <v>287.83075043048234</v>
      </c>
      <c r="G7" s="76">
        <f>((AH7*AI7)/1000000)+AJ7</f>
        <v>2.4557984545454543</v>
      </c>
      <c r="H7" s="78">
        <f>((AW7*AZ7)/1000000)+((AX7*AZ7)/1000000)+BA7+BB7+BC7</f>
        <v>2.133</v>
      </c>
      <c r="I7" s="78">
        <f>((AR7*AS7)/1000000)+AT7+AU7+AV7</f>
        <v>0</v>
      </c>
      <c r="J7" s="78">
        <f>(AK7*AL7)/1000000</f>
        <v>0</v>
      </c>
      <c r="K7" s="64">
        <f>((AM7*AN7)/1000000)+AO7+AP7+AQ7</f>
        <v>0</v>
      </c>
      <c r="L7" s="77">
        <f>SUM(G7:K7)</f>
        <v>4.5887984545454543</v>
      </c>
      <c r="M7" s="78">
        <f>(BD7*BE7)/1000000</f>
        <v>0</v>
      </c>
      <c r="N7" s="76">
        <v>8.3859999999999992</v>
      </c>
      <c r="O7" s="76">
        <f>SUM(B7:E7,G7:K7,M7,N7)</f>
        <v>300.8055488850278</v>
      </c>
      <c r="P7" s="75">
        <f>B7/(O7-N7)</f>
        <v>0.28028478514173238</v>
      </c>
      <c r="Q7" s="74">
        <f>C7/(O7-N7)</f>
        <v>0.43328840524891216</v>
      </c>
      <c r="R7" s="74">
        <f>D7/(O7-N7)</f>
        <v>0.27073429359241274</v>
      </c>
      <c r="S7" s="74">
        <f>G7/(O7-N7)</f>
        <v>8.3982020487659466E-3</v>
      </c>
      <c r="T7" s="74">
        <f>(F7+M7)/(O7-N7)</f>
        <v>0.98430748398305734</v>
      </c>
      <c r="U7" s="74">
        <f>L7/(O7-N7)</f>
        <v>1.569251601694269E-2</v>
      </c>
      <c r="V7" s="21"/>
      <c r="W7" s="21"/>
      <c r="Y7" s="67"/>
      <c r="Z7" s="93">
        <v>3109.8767000000003</v>
      </c>
      <c r="AA7" s="65">
        <v>26.354983922829582</v>
      </c>
      <c r="AB7" s="61">
        <v>22288</v>
      </c>
      <c r="AC7" s="64">
        <v>5.6847631012203879</v>
      </c>
      <c r="AD7" s="63">
        <v>76491</v>
      </c>
      <c r="AE7" s="54">
        <v>1034.997581414807</v>
      </c>
      <c r="AF7" s="63"/>
      <c r="AG7" s="54"/>
      <c r="AH7" s="61">
        <v>230.69900000000001</v>
      </c>
      <c r="AI7" s="60">
        <v>10636.363636363636</v>
      </c>
      <c r="AJ7" s="62">
        <v>2E-3</v>
      </c>
      <c r="AK7" s="61"/>
      <c r="AL7" s="89"/>
      <c r="AM7" s="60"/>
      <c r="AN7" s="60"/>
      <c r="AO7" s="57"/>
      <c r="AP7" s="57"/>
      <c r="AQ7" s="57"/>
      <c r="AR7" s="59"/>
      <c r="AS7" s="58"/>
      <c r="AT7" s="57"/>
      <c r="AU7" s="57"/>
      <c r="AV7" s="56"/>
      <c r="AW7" s="55"/>
      <c r="AX7" s="53"/>
      <c r="AY7" s="53"/>
      <c r="AZ7" s="54"/>
      <c r="BA7" s="53">
        <v>1.772</v>
      </c>
      <c r="BB7" s="53">
        <v>3.4000000000000002E-2</v>
      </c>
      <c r="BC7" s="52">
        <v>0.32700000000000001</v>
      </c>
      <c r="BD7" s="92"/>
      <c r="BE7" s="91"/>
      <c r="BH7" s="49">
        <f>SUM(H7,M7)</f>
        <v>2.133</v>
      </c>
      <c r="HA7" s="1"/>
      <c r="HB7" s="1"/>
    </row>
    <row r="8" spans="1:210" ht="10.5" customHeight="1" x14ac:dyDescent="0.2">
      <c r="A8" s="94">
        <v>1962</v>
      </c>
      <c r="B8" s="84">
        <f>(Z8*AA8)/1000</f>
        <v>65.545878869943934</v>
      </c>
      <c r="C8" s="86">
        <f>(AC8*AB8)/1000</f>
        <v>136.636</v>
      </c>
      <c r="D8" s="86">
        <f>(AD8*AE8)/1000000</f>
        <v>87.938000000000002</v>
      </c>
      <c r="E8" s="86">
        <f>(AF8*AG8)/1000000</f>
        <v>0</v>
      </c>
      <c r="F8" s="85">
        <f>SUM(B8:E8)</f>
        <v>290.11987886994393</v>
      </c>
      <c r="G8" s="84">
        <f>((AH8*AI8)/1000000)+AJ8</f>
        <v>4.1447822890025572</v>
      </c>
      <c r="H8" s="86">
        <f>((AW8*AZ8)/1000000)+((AX8*AZ8)/1000000)+BA8+BB8+BC8</f>
        <v>2.044</v>
      </c>
      <c r="I8" s="86">
        <f>((AR8*AS8)/1000000)+AT8+AU8+AV8</f>
        <v>0</v>
      </c>
      <c r="J8" s="86">
        <f>(AK8*AL8)/1000000</f>
        <v>0</v>
      </c>
      <c r="K8" s="86">
        <f>((AM8*AN8)/1000000)+AO8+AP8+AQ8</f>
        <v>0</v>
      </c>
      <c r="L8" s="85">
        <f>SUM(G8:K8)</f>
        <v>6.1887822890025568</v>
      </c>
      <c r="M8" s="86">
        <f>(BD8*BE8)/1000000</f>
        <v>0</v>
      </c>
      <c r="N8" s="84">
        <v>13.978999999999999</v>
      </c>
      <c r="O8" s="84">
        <f>SUM(B8:E8,G8:K8,M8,N8)</f>
        <v>310.28766115894643</v>
      </c>
      <c r="P8" s="83">
        <f>B8/(O8-N8)</f>
        <v>0.22120810985941342</v>
      </c>
      <c r="Q8" s="82">
        <f>C8/(O8-N8)</f>
        <v>0.46112725650873043</v>
      </c>
      <c r="R8" s="82">
        <f>D8/(O8-N8)</f>
        <v>0.29677836501994159</v>
      </c>
      <c r="S8" s="82">
        <f>G8/(O8-N8)</f>
        <v>1.398805648404319E-2</v>
      </c>
      <c r="T8" s="82">
        <f>(F8+M8)/(O8-N8)</f>
        <v>0.97911373138808544</v>
      </c>
      <c r="U8" s="82">
        <f>L8/(O8-N8)</f>
        <v>2.088626861191465E-2</v>
      </c>
      <c r="V8" s="21"/>
      <c r="W8" s="21"/>
      <c r="Y8" s="67"/>
      <c r="Z8" s="93">
        <v>2495.89111</v>
      </c>
      <c r="AA8" s="65">
        <v>26.261513816579896</v>
      </c>
      <c r="AB8" s="61">
        <v>23950</v>
      </c>
      <c r="AC8" s="64">
        <v>5.7050521920668062</v>
      </c>
      <c r="AD8" s="63">
        <v>84964</v>
      </c>
      <c r="AE8" s="54">
        <v>1035.0030601195801</v>
      </c>
      <c r="AF8" s="63"/>
      <c r="AG8" s="54"/>
      <c r="AH8" s="61">
        <v>390.69499999999999</v>
      </c>
      <c r="AI8" s="60">
        <v>10549.872122762148</v>
      </c>
      <c r="AJ8" s="62">
        <v>2.3E-2</v>
      </c>
      <c r="AK8" s="61"/>
      <c r="AL8" s="89"/>
      <c r="AM8" s="60"/>
      <c r="AN8" s="60"/>
      <c r="AO8" s="57"/>
      <c r="AP8" s="57"/>
      <c r="AQ8" s="57"/>
      <c r="AR8" s="59"/>
      <c r="AS8" s="58"/>
      <c r="AT8" s="57"/>
      <c r="AU8" s="57"/>
      <c r="AV8" s="56"/>
      <c r="AW8" s="55"/>
      <c r="AX8" s="53"/>
      <c r="AY8" s="53"/>
      <c r="AZ8" s="54"/>
      <c r="BA8" s="53">
        <v>1.6679999999999999</v>
      </c>
      <c r="BB8" s="53">
        <v>3.2000000000000001E-2</v>
      </c>
      <c r="BC8" s="52">
        <v>0.34399999999999997</v>
      </c>
      <c r="BD8" s="92"/>
      <c r="BE8" s="91"/>
      <c r="BH8" s="49">
        <f>SUM(H8,M8)</f>
        <v>2.044</v>
      </c>
      <c r="HA8" s="1"/>
      <c r="HB8" s="1"/>
    </row>
    <row r="9" spans="1:210" ht="10.5" customHeight="1" x14ac:dyDescent="0.2">
      <c r="A9" s="90">
        <v>1963</v>
      </c>
      <c r="B9" s="76">
        <f>(Z9*AA9)/1000</f>
        <v>62.429285581739677</v>
      </c>
      <c r="C9" s="78">
        <f>(AC9*AB9)/1000</f>
        <v>136.19499999999999</v>
      </c>
      <c r="D9" s="78">
        <f>(AD9*AE9)/1000000</f>
        <v>88.494</v>
      </c>
      <c r="E9" s="78">
        <f>(AF9*AG9)/1000000</f>
        <v>0</v>
      </c>
      <c r="F9" s="77">
        <f>SUM(B9:E9)</f>
        <v>287.11828558173966</v>
      </c>
      <c r="G9" s="76">
        <f>((AH9*AI9)/1000000)+AJ9</f>
        <v>3.6903292799999998</v>
      </c>
      <c r="H9" s="78">
        <f>((AW9*AZ9)/1000000)+((AX9*AZ9)/1000000)+BA9+BB9+BC9</f>
        <v>2.008</v>
      </c>
      <c r="I9" s="78">
        <f>((AR9*AS9)/1000000)+AT9+AU9+AV9</f>
        <v>0</v>
      </c>
      <c r="J9" s="78">
        <f>(AK9*AL9)/1000000</f>
        <v>0</v>
      </c>
      <c r="K9" s="64">
        <f>((AM9*AN9)/1000000)+AO9+AP9+AQ9</f>
        <v>0</v>
      </c>
      <c r="L9" s="77">
        <f>SUM(G9:K9)</f>
        <v>5.6983292799999994</v>
      </c>
      <c r="M9" s="78">
        <f>(BD9*BE9)/1000000</f>
        <v>0</v>
      </c>
      <c r="N9" s="76">
        <v>19.015999999999998</v>
      </c>
      <c r="O9" s="76">
        <f>SUM(B9:E9,G9:K9,M9,N9)</f>
        <v>311.83261486173967</v>
      </c>
      <c r="P9" s="75">
        <f>B9/(O9-N9)</f>
        <v>0.21320267502995741</v>
      </c>
      <c r="Q9" s="74">
        <f>C9/(O9-N9)</f>
        <v>0.46512046478068775</v>
      </c>
      <c r="R9" s="74">
        <f>D9/(O9-N9)</f>
        <v>0.30221645736115266</v>
      </c>
      <c r="S9" s="74">
        <f>G9/(O9-N9)</f>
        <v>1.2602868459982972E-2</v>
      </c>
      <c r="T9" s="74">
        <f>(F9+M9)/(O9-N9)</f>
        <v>0.98053959717179784</v>
      </c>
      <c r="U9" s="74">
        <f>L9/(O9-N9)</f>
        <v>1.9460402828202224E-2</v>
      </c>
      <c r="V9" s="21"/>
      <c r="W9" s="21"/>
      <c r="Y9" s="67"/>
      <c r="Z9" s="93">
        <v>2374.6955499999999</v>
      </c>
      <c r="AA9" s="65">
        <v>26.289385004212299</v>
      </c>
      <c r="AB9" s="61">
        <v>23937</v>
      </c>
      <c r="AC9" s="64">
        <v>5.6897272005681581</v>
      </c>
      <c r="AD9" s="63">
        <v>95566</v>
      </c>
      <c r="AE9" s="54">
        <v>925.99878617918512</v>
      </c>
      <c r="AF9" s="63"/>
      <c r="AG9" s="54"/>
      <c r="AH9" s="61">
        <v>349.93599999999998</v>
      </c>
      <c r="AI9" s="60">
        <v>10480</v>
      </c>
      <c r="AJ9" s="62">
        <v>2.3E-2</v>
      </c>
      <c r="AK9" s="61"/>
      <c r="AL9" s="89"/>
      <c r="AM9" s="60"/>
      <c r="AN9" s="60"/>
      <c r="AO9" s="57"/>
      <c r="AP9" s="57"/>
      <c r="AQ9" s="57"/>
      <c r="AR9" s="59"/>
      <c r="AS9" s="58"/>
      <c r="AT9" s="57"/>
      <c r="AU9" s="57"/>
      <c r="AV9" s="56"/>
      <c r="AW9" s="55"/>
      <c r="AX9" s="53"/>
      <c r="AY9" s="53"/>
      <c r="AZ9" s="54"/>
      <c r="BA9" s="53">
        <v>1.6</v>
      </c>
      <c r="BB9" s="53">
        <v>0.03</v>
      </c>
      <c r="BC9" s="52">
        <v>0.378</v>
      </c>
      <c r="BD9" s="92"/>
      <c r="BE9" s="91"/>
      <c r="BH9" s="49">
        <f>SUM(H9,M9)</f>
        <v>2.008</v>
      </c>
      <c r="HA9" s="1"/>
      <c r="HB9" s="1"/>
    </row>
    <row r="10" spans="1:210" ht="10.5" customHeight="1" x14ac:dyDescent="0.2">
      <c r="A10" s="94">
        <v>1964</v>
      </c>
      <c r="B10" s="84">
        <f>(Z10*AA10)/1000</f>
        <v>71.053039942293665</v>
      </c>
      <c r="C10" s="86">
        <f>(AC10*AB10)/1000</f>
        <v>136.68</v>
      </c>
      <c r="D10" s="86">
        <f>(AD10*AE10)/1000000</f>
        <v>99.070999999999984</v>
      </c>
      <c r="E10" s="86">
        <f>(AF10*AG10)/1000000</f>
        <v>0</v>
      </c>
      <c r="F10" s="85">
        <f>SUM(B10:E10)</f>
        <v>306.80403994229363</v>
      </c>
      <c r="G10" s="84">
        <f>((AH10*AI10)/1000000)+AJ10</f>
        <v>8.0028953805774279</v>
      </c>
      <c r="H10" s="86">
        <f>((AW10*AZ10)/1000000)+((AX10*AZ10)/1000000)+BA10+BB10+BC10</f>
        <v>2.149</v>
      </c>
      <c r="I10" s="86">
        <f>((AR10*AS10)/1000000)+AT10+AU10+AV10</f>
        <v>0</v>
      </c>
      <c r="J10" s="86">
        <f>(AK10*AL10)/1000000</f>
        <v>0</v>
      </c>
      <c r="K10" s="86">
        <f>((AM10*AN10)/1000000)+AO10+AP10+AQ10</f>
        <v>0</v>
      </c>
      <c r="L10" s="85">
        <f>SUM(G10:K10)</f>
        <v>10.151895380577429</v>
      </c>
      <c r="M10" s="86">
        <f>(BD10*BE10)/1000000</f>
        <v>0</v>
      </c>
      <c r="N10" s="84">
        <v>17.591999999999999</v>
      </c>
      <c r="O10" s="84">
        <f>SUM(B10:E10,G10:K10,M10,N10)</f>
        <v>334.54793532287101</v>
      </c>
      <c r="P10" s="83">
        <f>B10/(O10-N10)</f>
        <v>0.2241732431036971</v>
      </c>
      <c r="Q10" s="82">
        <f>C10/(O10-N10)</f>
        <v>0.43122713528228857</v>
      </c>
      <c r="R10" s="82">
        <f>D10/(O10-N10)</f>
        <v>0.31257026280034828</v>
      </c>
      <c r="S10" s="82">
        <f>G10/(O10-N10)</f>
        <v>2.5249236530072171E-2</v>
      </c>
      <c r="T10" s="82">
        <f>(F10+M10)/(O10-N10)</f>
        <v>0.9679706411863338</v>
      </c>
      <c r="U10" s="82">
        <f>L10/(O10-N10)</f>
        <v>3.2029358813666246E-2</v>
      </c>
      <c r="V10" s="21"/>
      <c r="W10" s="21"/>
      <c r="Y10" s="67"/>
      <c r="Z10" s="93">
        <v>2690.8346699999993</v>
      </c>
      <c r="AA10" s="65">
        <v>26.405576208178438</v>
      </c>
      <c r="AB10" s="61">
        <v>24063</v>
      </c>
      <c r="AC10" s="64">
        <v>5.6800897643685326</v>
      </c>
      <c r="AD10" s="63">
        <v>107335.99999999999</v>
      </c>
      <c r="AE10" s="54">
        <v>922.99880748304383</v>
      </c>
      <c r="AF10" s="63"/>
      <c r="AG10" s="54"/>
      <c r="AH10" s="61">
        <v>761.99</v>
      </c>
      <c r="AI10" s="60">
        <v>10461.942257217848</v>
      </c>
      <c r="AJ10" s="62">
        <v>3.1E-2</v>
      </c>
      <c r="AK10" s="61"/>
      <c r="AL10" s="89"/>
      <c r="AM10" s="60"/>
      <c r="AN10" s="60"/>
      <c r="AO10" s="57"/>
      <c r="AP10" s="57"/>
      <c r="AQ10" s="57"/>
      <c r="AR10" s="59"/>
      <c r="AS10" s="58"/>
      <c r="AT10" s="57"/>
      <c r="AU10" s="57"/>
      <c r="AV10" s="56"/>
      <c r="AW10" s="55"/>
      <c r="AX10" s="53"/>
      <c r="AY10" s="53"/>
      <c r="AZ10" s="54"/>
      <c r="BA10" s="53">
        <v>1.72</v>
      </c>
      <c r="BB10" s="53">
        <v>3.3000000000000002E-2</v>
      </c>
      <c r="BC10" s="52">
        <v>0.39600000000000002</v>
      </c>
      <c r="BD10" s="92"/>
      <c r="BE10" s="91"/>
      <c r="BH10" s="49">
        <f>SUM(H10,M10)</f>
        <v>2.149</v>
      </c>
      <c r="HA10" s="1"/>
      <c r="HB10" s="1"/>
    </row>
    <row r="11" spans="1:210" ht="10.5" customHeight="1" x14ac:dyDescent="0.2">
      <c r="A11" s="90">
        <v>1965</v>
      </c>
      <c r="B11" s="76">
        <f>(Z11*AA11)/1000</f>
        <v>75.454343489905497</v>
      </c>
      <c r="C11" s="78">
        <f>(AC11*AB11)/1000</f>
        <v>142.23099999999999</v>
      </c>
      <c r="D11" s="78">
        <f>(AD11*AE11)/1000000</f>
        <v>99.81</v>
      </c>
      <c r="E11" s="78">
        <f>(AF11*AG11)/1000000</f>
        <v>0</v>
      </c>
      <c r="F11" s="77">
        <f>SUM(B11:E11)</f>
        <v>317.49534348990551</v>
      </c>
      <c r="G11" s="76">
        <f>((AH11*AI11)/1000000)+AJ11</f>
        <v>9.5464532373626394</v>
      </c>
      <c r="H11" s="78">
        <f>((AW11*AZ11)/1000000)+((AX11*AZ11)/1000000)+BA11+BB11+BC11</f>
        <v>1.956</v>
      </c>
      <c r="I11" s="78">
        <f>((AR11*AS11)/1000000)+AT11+AU11+AV11</f>
        <v>0</v>
      </c>
      <c r="J11" s="78">
        <f>(AK11*AL11)/1000000</f>
        <v>0</v>
      </c>
      <c r="K11" s="64">
        <f>((AM11*AN11)/1000000)+AO11+AP11+AQ11</f>
        <v>0</v>
      </c>
      <c r="L11" s="77">
        <f>SUM(G11:K11)</f>
        <v>11.502453237362639</v>
      </c>
      <c r="M11" s="78">
        <f>(BD11*BE11)/1000000</f>
        <v>0</v>
      </c>
      <c r="N11" s="76">
        <v>10.512</v>
      </c>
      <c r="O11" s="76">
        <f>SUM(B11:E11,G11:K11,M11,N11)</f>
        <v>339.50979672726817</v>
      </c>
      <c r="P11" s="75">
        <f>B11/(O11-N11)</f>
        <v>0.22934604499025099</v>
      </c>
      <c r="Q11" s="74">
        <f>C11/(O11-N11)</f>
        <v>0.43231596507591907</v>
      </c>
      <c r="R11" s="74">
        <f>D11/(O11-N11)</f>
        <v>0.30337589185358671</v>
      </c>
      <c r="S11" s="74">
        <f>G11/(O11-N11)</f>
        <v>2.9016769511305985E-2</v>
      </c>
      <c r="T11" s="74">
        <f>(F11+M11)/(O11-N11)</f>
        <v>0.9650379019197568</v>
      </c>
      <c r="U11" s="74">
        <f>L11/(O11-N11)</f>
        <v>3.4962098080243122E-2</v>
      </c>
      <c r="V11" s="21"/>
      <c r="W11" s="21"/>
      <c r="Y11" s="67"/>
      <c r="Z11" s="93">
        <v>2857.2023400000003</v>
      </c>
      <c r="AA11" s="65">
        <v>26.408470423521177</v>
      </c>
      <c r="AB11" s="61">
        <v>25029</v>
      </c>
      <c r="AC11" s="64">
        <v>5.682648128171321</v>
      </c>
      <c r="AD11" s="63">
        <v>107903</v>
      </c>
      <c r="AE11" s="54">
        <v>924.99745141469657</v>
      </c>
      <c r="AF11" s="63"/>
      <c r="AG11" s="54"/>
      <c r="AH11" s="61">
        <v>910.13900000000001</v>
      </c>
      <c r="AI11" s="60">
        <v>10454.945054945056</v>
      </c>
      <c r="AJ11" s="62">
        <v>3.1E-2</v>
      </c>
      <c r="AK11" s="61"/>
      <c r="AL11" s="89"/>
      <c r="AM11" s="60"/>
      <c r="AN11" s="60"/>
      <c r="AO11" s="57"/>
      <c r="AP11" s="57"/>
      <c r="AQ11" s="57"/>
      <c r="AR11" s="59"/>
      <c r="AS11" s="58"/>
      <c r="AT11" s="57"/>
      <c r="AU11" s="57"/>
      <c r="AV11" s="56"/>
      <c r="AW11" s="55"/>
      <c r="AX11" s="53"/>
      <c r="AY11" s="53"/>
      <c r="AZ11" s="54"/>
      <c r="BA11" s="53">
        <v>1.5820000000000001</v>
      </c>
      <c r="BB11" s="53">
        <v>0.03</v>
      </c>
      <c r="BC11" s="52">
        <v>0.34399999999999997</v>
      </c>
      <c r="BD11" s="92"/>
      <c r="BE11" s="91"/>
      <c r="BH11" s="49">
        <f>SUM(H11,M11)</f>
        <v>1.956</v>
      </c>
      <c r="HA11" s="1"/>
      <c r="HB11" s="1"/>
    </row>
    <row r="12" spans="1:210" ht="10.5" customHeight="1" x14ac:dyDescent="0.2">
      <c r="A12" s="94">
        <v>1966</v>
      </c>
      <c r="B12" s="84">
        <f>(Z12*AA12)/1000</f>
        <v>79.116598239080901</v>
      </c>
      <c r="C12" s="86">
        <f>(AC12*AB12)/1000</f>
        <v>154.28399999999999</v>
      </c>
      <c r="D12" s="86">
        <f>(AD12*AE12)/1000000</f>
        <v>95.740000000000009</v>
      </c>
      <c r="E12" s="86">
        <f>(AF12*AG12)/1000000</f>
        <v>0</v>
      </c>
      <c r="F12" s="85">
        <f>SUM(B12:E12)</f>
        <v>329.14059823908087</v>
      </c>
      <c r="G12" s="84">
        <f>((AH12*AI12)/1000000)+AJ12</f>
        <v>8.2326788375634532</v>
      </c>
      <c r="H12" s="86">
        <f>((AW12*AZ12)/1000000)+((AX12*AZ12)/1000000)+BA12+BB12+BC12</f>
        <v>1.9379999999999997</v>
      </c>
      <c r="I12" s="86">
        <f>((AR12*AS12)/1000000)+AT12+AU12+AV12</f>
        <v>0</v>
      </c>
      <c r="J12" s="86">
        <f>(AK12*AL12)/1000000</f>
        <v>0</v>
      </c>
      <c r="K12" s="86">
        <f>((AM12*AN12)/1000000)+AO12+AP12+AQ12</f>
        <v>0</v>
      </c>
      <c r="L12" s="85">
        <f>SUM(G12:K12)</f>
        <v>10.170678837563454</v>
      </c>
      <c r="M12" s="86">
        <f>(BD12*BE12)/1000000</f>
        <v>0</v>
      </c>
      <c r="N12" s="84">
        <v>11.516999999999999</v>
      </c>
      <c r="O12" s="84">
        <f>SUM(B12:E12,G12:K12,M12,N12)</f>
        <v>350.82827707664433</v>
      </c>
      <c r="P12" s="83">
        <f>B12/(O12-N12)</f>
        <v>0.23316819564829813</v>
      </c>
      <c r="Q12" s="82">
        <f>C12/(O12-N12)</f>
        <v>0.45469753121453138</v>
      </c>
      <c r="R12" s="82">
        <f>D12/(O12-N12)</f>
        <v>0.28215979387674184</v>
      </c>
      <c r="S12" s="82">
        <f>G12/(O12-N12)</f>
        <v>2.4262909587009801E-2</v>
      </c>
      <c r="T12" s="82">
        <f>(F12+M12)/(O12-N12)</f>
        <v>0.97002552073957127</v>
      </c>
      <c r="U12" s="82">
        <f>L12/(O12-N12)</f>
        <v>2.9974479260428705E-2</v>
      </c>
      <c r="V12" s="21"/>
      <c r="W12" s="21"/>
      <c r="Y12" s="67"/>
      <c r="Z12" s="93">
        <v>3002.9088399999996</v>
      </c>
      <c r="AA12" s="65">
        <v>26.346653346653348</v>
      </c>
      <c r="AB12" s="61">
        <v>27060</v>
      </c>
      <c r="AC12" s="64">
        <v>5.7015521064301549</v>
      </c>
      <c r="AD12" s="63">
        <v>103952.00000000001</v>
      </c>
      <c r="AE12" s="54">
        <v>921.00200092350315</v>
      </c>
      <c r="AF12" s="63"/>
      <c r="AG12" s="54"/>
      <c r="AH12" s="61">
        <v>787.68100000000004</v>
      </c>
      <c r="AI12" s="60">
        <v>10411.167512690356</v>
      </c>
      <c r="AJ12" s="62">
        <v>3.2000000000000001E-2</v>
      </c>
      <c r="AK12" s="61"/>
      <c r="AL12" s="89"/>
      <c r="AM12" s="60"/>
      <c r="AN12" s="60"/>
      <c r="AO12" s="57"/>
      <c r="AP12" s="57"/>
      <c r="AQ12" s="57"/>
      <c r="AR12" s="59"/>
      <c r="AS12" s="58"/>
      <c r="AT12" s="57"/>
      <c r="AU12" s="57"/>
      <c r="AV12" s="56"/>
      <c r="AW12" s="55"/>
      <c r="AX12" s="53"/>
      <c r="AY12" s="53"/>
      <c r="AZ12" s="54"/>
      <c r="BA12" s="53">
        <v>1.5309999999999999</v>
      </c>
      <c r="BB12" s="53">
        <v>2.9000000000000001E-2</v>
      </c>
      <c r="BC12" s="52">
        <v>0.378</v>
      </c>
      <c r="BD12" s="92"/>
      <c r="BE12" s="91"/>
      <c r="BH12" s="49">
        <f>SUM(H12,M12)</f>
        <v>1.9379999999999997</v>
      </c>
      <c r="HA12" s="1"/>
      <c r="HB12" s="1"/>
    </row>
    <row r="13" spans="1:210" ht="10.5" customHeight="1" x14ac:dyDescent="0.2">
      <c r="A13" s="90">
        <v>1967</v>
      </c>
      <c r="B13" s="76">
        <f>(Z13*AA13)/1000</f>
        <v>72.423590686247721</v>
      </c>
      <c r="C13" s="78">
        <f>(AC13*AB13)/1000</f>
        <v>151.59200000000001</v>
      </c>
      <c r="D13" s="78">
        <f>(AD13*AE13)/1000000</f>
        <v>97.068377915813116</v>
      </c>
      <c r="E13" s="78">
        <f>(AF13*AG13)/1000000</f>
        <v>0</v>
      </c>
      <c r="F13" s="77">
        <f>SUM(B13:E13)</f>
        <v>321.08396860206085</v>
      </c>
      <c r="G13" s="76">
        <f>((AH13*AI13)/1000000)+AJ13</f>
        <v>11.207408487394957</v>
      </c>
      <c r="H13" s="78">
        <f>((AW13*AZ13)/1000000)+((AX13*AZ13)/1000000)+BA13+BB13+BC13</f>
        <v>2.0590000000000002</v>
      </c>
      <c r="I13" s="78">
        <f>((AR13*AS13)/1000000)+AT13+AU13+AV13</f>
        <v>0</v>
      </c>
      <c r="J13" s="78">
        <f>(AK13*AL13)/1000000</f>
        <v>0</v>
      </c>
      <c r="K13" s="64">
        <f>((AM13*AN13)/1000000)+AO13+AP13+AQ13</f>
        <v>0</v>
      </c>
      <c r="L13" s="77">
        <f>SUM(G13:K13)</f>
        <v>13.266408487394958</v>
      </c>
      <c r="M13" s="78">
        <f>(BD13*BE13)/1000000</f>
        <v>0</v>
      </c>
      <c r="N13" s="76">
        <v>10.944000000000001</v>
      </c>
      <c r="O13" s="76">
        <f>SUM(B13:E13,G13:K13,M13,N13)</f>
        <v>345.29437708945585</v>
      </c>
      <c r="P13" s="75">
        <f>B13/(O13-N13)</f>
        <v>0.21660986692074435</v>
      </c>
      <c r="Q13" s="74">
        <f>C13/(O13-N13)</f>
        <v>0.4533926395406499</v>
      </c>
      <c r="R13" s="74">
        <f>D13/(O13-N13)</f>
        <v>0.29031933135772225</v>
      </c>
      <c r="S13" s="74">
        <f>G13/(O13-N13)</f>
        <v>3.3519951689470959E-2</v>
      </c>
      <c r="T13" s="74">
        <f>(F13+M13)/(O13-N13)</f>
        <v>0.96032183781911651</v>
      </c>
      <c r="U13" s="74">
        <f>L13/(O13-N13)</f>
        <v>3.9678162180883422E-2</v>
      </c>
      <c r="V13" s="21"/>
      <c r="W13" s="21"/>
      <c r="Y13" s="67"/>
      <c r="Z13" s="93">
        <v>2754.0491900000002</v>
      </c>
      <c r="AA13" s="65">
        <v>26.297130403196512</v>
      </c>
      <c r="AB13" s="61">
        <v>26761</v>
      </c>
      <c r="AC13" s="64">
        <v>5.6646612607899556</v>
      </c>
      <c r="AD13" s="63">
        <v>105052.409</v>
      </c>
      <c r="AE13" s="54">
        <v>923.99954308342535</v>
      </c>
      <c r="AF13" s="63"/>
      <c r="AG13" s="54"/>
      <c r="AH13" s="61">
        <v>1071.135</v>
      </c>
      <c r="AI13" s="60">
        <v>10433.239962651727</v>
      </c>
      <c r="AJ13" s="62">
        <v>3.2000000000000001E-2</v>
      </c>
      <c r="AK13" s="61"/>
      <c r="AL13" s="89"/>
      <c r="AM13" s="60"/>
      <c r="AN13" s="60"/>
      <c r="AO13" s="57"/>
      <c r="AP13" s="57"/>
      <c r="AQ13" s="57"/>
      <c r="AR13" s="59"/>
      <c r="AS13" s="58"/>
      <c r="AT13" s="57"/>
      <c r="AU13" s="57"/>
      <c r="AV13" s="56"/>
      <c r="AW13" s="55"/>
      <c r="AX13" s="53"/>
      <c r="AY13" s="53"/>
      <c r="AZ13" s="54"/>
      <c r="BA13" s="53">
        <v>1.5649999999999999</v>
      </c>
      <c r="BB13" s="53">
        <v>0.03</v>
      </c>
      <c r="BC13" s="52">
        <v>0.46400000000000002</v>
      </c>
      <c r="BD13" s="92"/>
      <c r="BE13" s="91"/>
      <c r="BH13" s="49">
        <f>SUM(H13,M13)</f>
        <v>2.0590000000000002</v>
      </c>
      <c r="HA13" s="1"/>
      <c r="HB13" s="1"/>
    </row>
    <row r="14" spans="1:210" ht="10.5" customHeight="1" x14ac:dyDescent="0.2">
      <c r="A14" s="94">
        <v>1968</v>
      </c>
      <c r="B14" s="84">
        <f>(Z14*AA14)/1000</f>
        <v>73.920525061434176</v>
      </c>
      <c r="C14" s="86">
        <f>(AC14*AB14)/1000</f>
        <v>161.346</v>
      </c>
      <c r="D14" s="86">
        <f>(AD14*AE14)/1000000</f>
        <v>101.62556710021299</v>
      </c>
      <c r="E14" s="86">
        <f>(AF14*AG14)/1000000</f>
        <v>0</v>
      </c>
      <c r="F14" s="85">
        <f>SUM(B14:E14)</f>
        <v>336.89209216164716</v>
      </c>
      <c r="G14" s="84">
        <f>((AH14*AI14)/1000000)+AJ14</f>
        <v>10.575187171597634</v>
      </c>
      <c r="H14" s="86">
        <f>((AW14*AZ14)/1000000)+((AX14*AZ14)/1000000)+BA14+BB14+BC14</f>
        <v>2.2160000000000002</v>
      </c>
      <c r="I14" s="86">
        <f>((AR14*AS14)/1000000)+AT14+AU14+AV14</f>
        <v>0</v>
      </c>
      <c r="J14" s="86">
        <f>(AK14*AL14)/1000000</f>
        <v>0</v>
      </c>
      <c r="K14" s="86">
        <f>((AM14*AN14)/1000000)+AO14+AP14+AQ14</f>
        <v>0</v>
      </c>
      <c r="L14" s="85">
        <f>SUM(G14:K14)</f>
        <v>12.791187171597635</v>
      </c>
      <c r="M14" s="86">
        <f>(BD14*BE14)/1000000</f>
        <v>0</v>
      </c>
      <c r="N14" s="84">
        <v>15.941000000000001</v>
      </c>
      <c r="O14" s="84">
        <f>SUM(B14:E14,G14:K14,M14,N14)</f>
        <v>365.62427933324477</v>
      </c>
      <c r="P14" s="83">
        <f>B14/(O14-N14)</f>
        <v>0.21139279293645788</v>
      </c>
      <c r="Q14" s="82">
        <f>C14/(O14-N14)</f>
        <v>0.46140610528374398</v>
      </c>
      <c r="R14" s="82">
        <f>D14/(O14-N14)</f>
        <v>0.29062175147175051</v>
      </c>
      <c r="S14" s="82">
        <f>G14/(O14-N14)</f>
        <v>3.0242187135060529E-2</v>
      </c>
      <c r="T14" s="82">
        <f>(F14+M14)/(O14-N14)</f>
        <v>0.96342064969195229</v>
      </c>
      <c r="U14" s="82">
        <f>L14/(O14-N14)</f>
        <v>3.6579350308047633E-2</v>
      </c>
      <c r="V14" s="21"/>
      <c r="W14" s="21"/>
      <c r="Y14" s="67"/>
      <c r="Z14" s="93">
        <v>2803.01991</v>
      </c>
      <c r="AA14" s="65">
        <v>26.371744559400643</v>
      </c>
      <c r="AB14" s="61">
        <v>28559</v>
      </c>
      <c r="AC14" s="64">
        <v>5.6495675618894223</v>
      </c>
      <c r="AD14" s="63">
        <v>109865.53200000001</v>
      </c>
      <c r="AE14" s="54">
        <v>924.99954490015114</v>
      </c>
      <c r="AF14" s="63"/>
      <c r="AG14" s="54"/>
      <c r="AH14" s="61">
        <v>1014.018</v>
      </c>
      <c r="AI14" s="60">
        <v>10398.422090729782</v>
      </c>
      <c r="AJ14" s="62">
        <v>3.1E-2</v>
      </c>
      <c r="AK14" s="61"/>
      <c r="AL14" s="89"/>
      <c r="AM14" s="60"/>
      <c r="AN14" s="60"/>
      <c r="AO14" s="57"/>
      <c r="AP14" s="57"/>
      <c r="AQ14" s="57"/>
      <c r="AR14" s="59"/>
      <c r="AS14" s="58"/>
      <c r="AT14" s="57"/>
      <c r="AU14" s="57"/>
      <c r="AV14" s="56"/>
      <c r="AW14" s="55"/>
      <c r="AX14" s="53"/>
      <c r="AY14" s="53"/>
      <c r="AZ14" s="54"/>
      <c r="BA14" s="53">
        <v>1.651</v>
      </c>
      <c r="BB14" s="53">
        <v>3.2000000000000001E-2</v>
      </c>
      <c r="BC14" s="52">
        <v>0.53300000000000003</v>
      </c>
      <c r="BD14" s="92"/>
      <c r="BE14" s="91"/>
      <c r="BH14" s="49">
        <f>SUM(H14,M14)</f>
        <v>2.2160000000000002</v>
      </c>
      <c r="HA14" s="1"/>
      <c r="HB14" s="1"/>
    </row>
    <row r="15" spans="1:210" ht="10.5" customHeight="1" x14ac:dyDescent="0.2">
      <c r="A15" s="90">
        <v>1969</v>
      </c>
      <c r="B15" s="76">
        <f>(Z15*AA15)/1000</f>
        <v>78.445351007245662</v>
      </c>
      <c r="C15" s="78">
        <f>(AC15*AB15)/1000</f>
        <v>170.14699999999999</v>
      </c>
      <c r="D15" s="78">
        <f>(AD15*AE15)/1000000</f>
        <v>110.88765220023524</v>
      </c>
      <c r="E15" s="78">
        <f>(AF15*AG15)/1000000</f>
        <v>0</v>
      </c>
      <c r="F15" s="77">
        <f>SUM(B15:E15)</f>
        <v>359.48000320748088</v>
      </c>
      <c r="G15" s="76">
        <f>((AH15*AI15)/1000000)+AJ15</f>
        <v>11.676741324955117</v>
      </c>
      <c r="H15" s="78">
        <f>((AW15*AZ15)/1000000)+((AX15*AZ15)/1000000)+BA15+BB15+BC15</f>
        <v>2.2839999999999998</v>
      </c>
      <c r="I15" s="78">
        <f>((AR15*AS15)/1000000)+AT15+AU15+AV15</f>
        <v>0</v>
      </c>
      <c r="J15" s="78">
        <f>(AK15*AL15)/1000000</f>
        <v>0</v>
      </c>
      <c r="K15" s="64">
        <f>((AM15*AN15)/1000000)+AO15+AP15+AQ15</f>
        <v>0</v>
      </c>
      <c r="L15" s="77">
        <f>SUM(G15:K15)</f>
        <v>13.960741324955116</v>
      </c>
      <c r="M15" s="78">
        <f>(BD15*BE15)/1000000</f>
        <v>0</v>
      </c>
      <c r="N15" s="76">
        <v>22.401</v>
      </c>
      <c r="O15" s="76">
        <f>SUM(B15:E15,G15:K15,M15,N15)</f>
        <v>395.841744532436</v>
      </c>
      <c r="P15" s="75">
        <f>B15/(O15-N15)</f>
        <v>0.21006103955116801</v>
      </c>
      <c r="Q15" s="74">
        <f>C15/(O15-N15)</f>
        <v>0.45561980713441275</v>
      </c>
      <c r="R15" s="74">
        <f>D15/(O15-N15)</f>
        <v>0.2969350662019255</v>
      </c>
      <c r="S15" s="74">
        <f>G15/(O15-N15)</f>
        <v>3.126798962329326E-2</v>
      </c>
      <c r="T15" s="74">
        <f>(F15+M15)/(O15-N15)</f>
        <v>0.96261591288750625</v>
      </c>
      <c r="U15" s="74">
        <f>L15/(O15-N15)</f>
        <v>3.7384087112493761E-2</v>
      </c>
      <c r="V15" s="21"/>
      <c r="W15" s="21"/>
      <c r="Y15" s="67"/>
      <c r="Z15" s="93">
        <v>2988.0133700000001</v>
      </c>
      <c r="AA15" s="65">
        <v>26.253346720214189</v>
      </c>
      <c r="AB15" s="61">
        <v>30075</v>
      </c>
      <c r="AC15" s="64">
        <v>5.6574231088944309</v>
      </c>
      <c r="AD15" s="63">
        <v>119878.624</v>
      </c>
      <c r="AE15" s="54">
        <v>924.99937436915559</v>
      </c>
      <c r="AF15" s="63"/>
      <c r="AG15" s="54"/>
      <c r="AH15" s="61">
        <v>1114.3579999999999</v>
      </c>
      <c r="AI15" s="60">
        <v>10450.628366247756</v>
      </c>
      <c r="AJ15" s="62">
        <v>3.1E-2</v>
      </c>
      <c r="AK15" s="61"/>
      <c r="AL15" s="89"/>
      <c r="AM15" s="60"/>
      <c r="AN15" s="60"/>
      <c r="AO15" s="57"/>
      <c r="AP15" s="57"/>
      <c r="AQ15" s="57"/>
      <c r="AR15" s="59"/>
      <c r="AS15" s="58"/>
      <c r="AT15" s="57"/>
      <c r="AU15" s="57"/>
      <c r="AV15" s="56"/>
      <c r="AW15" s="55"/>
      <c r="AX15" s="53"/>
      <c r="AY15" s="53"/>
      <c r="AZ15" s="54"/>
      <c r="BA15" s="53">
        <v>1.651</v>
      </c>
      <c r="BB15" s="53">
        <v>3.1E-2</v>
      </c>
      <c r="BC15" s="52">
        <v>0.60199999999999998</v>
      </c>
      <c r="BD15" s="92"/>
      <c r="BE15" s="91"/>
      <c r="BH15" s="49">
        <f>SUM(H15,M15)</f>
        <v>2.2839999999999998</v>
      </c>
      <c r="HA15" s="1"/>
      <c r="HB15" s="1"/>
    </row>
    <row r="16" spans="1:210" ht="10.5" customHeight="1" x14ac:dyDescent="0.2">
      <c r="A16" s="94">
        <v>1970</v>
      </c>
      <c r="B16" s="84">
        <f>(Z16*AA16)/1000</f>
        <v>78.789812135028114</v>
      </c>
      <c r="C16" s="86">
        <f>(AC16*AB16)/1000</f>
        <v>165.82599999999999</v>
      </c>
      <c r="D16" s="86">
        <f>(AD16*AE16)/1000000</f>
        <v>114.37705346604393</v>
      </c>
      <c r="E16" s="86">
        <f>(AF16*AG16)/1000000</f>
        <v>0</v>
      </c>
      <c r="F16" s="85">
        <f>SUM(B16:E16)</f>
        <v>358.99286560107203</v>
      </c>
      <c r="G16" s="84">
        <f>((AH16*AI16)/1000000)+AJ16</f>
        <v>7.7747586558265578</v>
      </c>
      <c r="H16" s="86">
        <f>((AW16*AZ16)/1000000)+((AX16*AZ16)/1000000)+BA16+BB16+BC16</f>
        <v>2.3029999999999999</v>
      </c>
      <c r="I16" s="86">
        <f>((AR16*AS16)/1000000)+AT16+AU16+AV16</f>
        <v>0</v>
      </c>
      <c r="J16" s="86">
        <f>(AK16*AL16)/1000000</f>
        <v>0</v>
      </c>
      <c r="K16" s="86">
        <f>((AM16*AN16)/1000000)+AO16+AP16+AQ16</f>
        <v>0</v>
      </c>
      <c r="L16" s="85">
        <f>SUM(G16:K16)</f>
        <v>10.077758655826557</v>
      </c>
      <c r="M16" s="86">
        <f>(BD16*BE16)/1000000</f>
        <v>0</v>
      </c>
      <c r="N16" s="84">
        <v>27.96</v>
      </c>
      <c r="O16" s="84">
        <f>SUM(B16:E16,G16:K16,M16,N16)</f>
        <v>397.03062425689853</v>
      </c>
      <c r="P16" s="83">
        <f>B16/(O16-N16)</f>
        <v>0.21348166707568952</v>
      </c>
      <c r="Q16" s="82">
        <f>C16/(O16-N16)</f>
        <v>0.44930695943054433</v>
      </c>
      <c r="R16" s="82">
        <f>D16/(O16-N16)</f>
        <v>0.30990560057803362</v>
      </c>
      <c r="S16" s="82">
        <f>G16/(O16-N16)</f>
        <v>2.1065774799824737E-2</v>
      </c>
      <c r="T16" s="82">
        <f>(F16+M16)/(O16-N16)</f>
        <v>0.97269422708426745</v>
      </c>
      <c r="U16" s="82">
        <f>L16/(O16-N16)</f>
        <v>2.7305772915732635E-2</v>
      </c>
      <c r="V16" s="21"/>
      <c r="W16" s="21"/>
      <c r="Y16" s="67"/>
      <c r="Z16" s="93">
        <v>3025.4919800000002</v>
      </c>
      <c r="AA16" s="65">
        <v>26.041983471074381</v>
      </c>
      <c r="AB16" s="61">
        <v>29450</v>
      </c>
      <c r="AC16" s="64">
        <v>5.6307640067911713</v>
      </c>
      <c r="AD16" s="63">
        <v>121937.057</v>
      </c>
      <c r="AE16" s="54">
        <v>938.00077088988576</v>
      </c>
      <c r="AF16" s="63"/>
      <c r="AG16" s="54"/>
      <c r="AH16" s="61">
        <v>737.97699999999998</v>
      </c>
      <c r="AI16" s="60">
        <v>10493.224932249323</v>
      </c>
      <c r="AJ16" s="62">
        <v>3.1E-2</v>
      </c>
      <c r="AK16" s="61"/>
      <c r="AL16" s="89"/>
      <c r="AM16" s="60"/>
      <c r="AN16" s="60"/>
      <c r="AO16" s="57"/>
      <c r="AP16" s="57"/>
      <c r="AQ16" s="57"/>
      <c r="AR16" s="59"/>
      <c r="AS16" s="58"/>
      <c r="AT16" s="57"/>
      <c r="AU16" s="57"/>
      <c r="AV16" s="56"/>
      <c r="AW16" s="55"/>
      <c r="AX16" s="53"/>
      <c r="AY16" s="53"/>
      <c r="AZ16" s="54"/>
      <c r="BA16" s="53">
        <v>1.7370000000000001</v>
      </c>
      <c r="BB16" s="53">
        <v>3.3000000000000002E-2</v>
      </c>
      <c r="BC16" s="52">
        <v>0.53300000000000003</v>
      </c>
      <c r="BD16" s="92"/>
      <c r="BE16" s="91"/>
      <c r="BH16" s="49">
        <f>SUM(H16,M16)</f>
        <v>2.3029999999999999</v>
      </c>
      <c r="HA16" s="1"/>
      <c r="HB16" s="1"/>
    </row>
    <row r="17" spans="1:210" ht="10.5" customHeight="1" x14ac:dyDescent="0.2">
      <c r="A17" s="90">
        <v>1971</v>
      </c>
      <c r="B17" s="76">
        <f>(Z17*AA17)/1000</f>
        <v>78.722525011004251</v>
      </c>
      <c r="C17" s="78">
        <f>(AC17*AB17)/1000</f>
        <v>179.959</v>
      </c>
      <c r="D17" s="78">
        <f>(AD17*AE17)/1000000</f>
        <v>113.87630484996252</v>
      </c>
      <c r="E17" s="78">
        <f>(AF17*AG17)/1000000</f>
        <v>0</v>
      </c>
      <c r="F17" s="77">
        <f>SUM(B17:E17)</f>
        <v>372.55782986096682</v>
      </c>
      <c r="G17" s="76">
        <f>((AH17*AI17)/1000000)+AJ17</f>
        <v>10.313718740061162</v>
      </c>
      <c r="H17" s="78">
        <f>((AW17*AZ17)/1000000)+((AX17*AZ17)/1000000)+BA17+BB17+BC17</f>
        <v>2.3029999999999999</v>
      </c>
      <c r="I17" s="78">
        <f>((AR17*AS17)/1000000)+AT17+AU17+AV17</f>
        <v>0</v>
      </c>
      <c r="J17" s="78">
        <f>(AK17*AL17)/1000000</f>
        <v>0</v>
      </c>
      <c r="K17" s="64">
        <f>((AM17*AN17)/1000000)+AO17+AP17+AQ17</f>
        <v>0</v>
      </c>
      <c r="L17" s="77">
        <f>SUM(G17:K17)</f>
        <v>12.616718740061163</v>
      </c>
      <c r="M17" s="78">
        <f>(BD17*BE17)/1000000</f>
        <v>0</v>
      </c>
      <c r="N17" s="76">
        <v>30.004999999999999</v>
      </c>
      <c r="O17" s="76">
        <f>SUM(B17:E17,G17:K17,M17,N17)</f>
        <v>415.17954860102799</v>
      </c>
      <c r="P17" s="75">
        <f>B17/(O17-N17)</f>
        <v>0.20438142991775585</v>
      </c>
      <c r="Q17" s="74">
        <f>C17/(O17-N17)</f>
        <v>0.46721415174917325</v>
      </c>
      <c r="R17" s="74">
        <f>D17/(O17-N17)</f>
        <v>0.29564857092340757</v>
      </c>
      <c r="S17" s="74">
        <f>G17/(O17-N17)</f>
        <v>2.6776739993649819E-2</v>
      </c>
      <c r="T17" s="74">
        <f>(F17+M17)/(O17-N17)</f>
        <v>0.9672441525903368</v>
      </c>
      <c r="U17" s="74">
        <f>L17/(O17-N17)</f>
        <v>3.2755847409663169E-2</v>
      </c>
      <c r="V17" s="21"/>
      <c r="W17" s="21"/>
      <c r="Y17" s="67"/>
      <c r="Z17" s="93">
        <v>3046.2077099999997</v>
      </c>
      <c r="AA17" s="65">
        <v>25.842796192976699</v>
      </c>
      <c r="AB17" s="61">
        <v>31965</v>
      </c>
      <c r="AC17" s="64">
        <v>5.6298764273424053</v>
      </c>
      <c r="AD17" s="63">
        <v>121403.325</v>
      </c>
      <c r="AE17" s="54">
        <v>937.99988468159768</v>
      </c>
      <c r="AF17" s="63"/>
      <c r="AG17" s="54"/>
      <c r="AH17" s="61">
        <v>981.16399999999999</v>
      </c>
      <c r="AI17" s="60">
        <v>10480.122324159021</v>
      </c>
      <c r="AJ17" s="62">
        <v>3.1E-2</v>
      </c>
      <c r="AK17" s="61"/>
      <c r="AL17" s="89"/>
      <c r="AM17" s="60"/>
      <c r="AN17" s="60"/>
      <c r="AO17" s="57"/>
      <c r="AP17" s="57"/>
      <c r="AQ17" s="57"/>
      <c r="AR17" s="59"/>
      <c r="AS17" s="58"/>
      <c r="AT17" s="57"/>
      <c r="AU17" s="57"/>
      <c r="AV17" s="56"/>
      <c r="AW17" s="55"/>
      <c r="AX17" s="53"/>
      <c r="AY17" s="53"/>
      <c r="AZ17" s="54"/>
      <c r="BA17" s="53">
        <v>1.7370000000000001</v>
      </c>
      <c r="BB17" s="53">
        <v>3.3000000000000002E-2</v>
      </c>
      <c r="BC17" s="52">
        <v>0.53300000000000003</v>
      </c>
      <c r="BD17" s="92"/>
      <c r="BE17" s="91"/>
      <c r="BH17" s="49">
        <f>SUM(H17,M17)</f>
        <v>2.3029999999999999</v>
      </c>
      <c r="HA17" s="1"/>
      <c r="HB17" s="1"/>
    </row>
    <row r="18" spans="1:210" ht="10.5" customHeight="1" x14ac:dyDescent="0.2">
      <c r="A18" s="94">
        <v>1972</v>
      </c>
      <c r="B18" s="84">
        <f>(Z18*AA18)/1000</f>
        <v>77.592067230357145</v>
      </c>
      <c r="C18" s="86">
        <f>(AC18*AB18)/1000</f>
        <v>186.44300000000001</v>
      </c>
      <c r="D18" s="86">
        <f>(AD18*AE18)/1000000</f>
        <v>116.39894278211503</v>
      </c>
      <c r="E18" s="86">
        <f>(AF18*AG18)/1000000</f>
        <v>0</v>
      </c>
      <c r="F18" s="85">
        <f>SUM(B18:E18)</f>
        <v>380.43401001247219</v>
      </c>
      <c r="G18" s="84">
        <f>((AH18*AI18)/1000000)+AJ18</f>
        <v>12.692176451639343</v>
      </c>
      <c r="H18" s="86">
        <f>((AW18*AZ18)/1000000)+((AX18*AZ18)/1000000)+BA18+BB18+BC18</f>
        <v>2.544</v>
      </c>
      <c r="I18" s="86">
        <f>((AR18*AS18)/1000000)+AT18+AU18+AV18</f>
        <v>0</v>
      </c>
      <c r="J18" s="86">
        <f>(AK18*AL18)/1000000</f>
        <v>0</v>
      </c>
      <c r="K18" s="86">
        <f>((AM18*AN18)/1000000)+AO18+AP18+AQ18</f>
        <v>0</v>
      </c>
      <c r="L18" s="85">
        <f>SUM(G18:K18)</f>
        <v>15.236176451639343</v>
      </c>
      <c r="M18" s="86">
        <f>(BD18*BE18)/1000000</f>
        <v>0</v>
      </c>
      <c r="N18" s="84">
        <v>32.521000000000001</v>
      </c>
      <c r="O18" s="84">
        <f>SUM(B18:E18,G18:K18,M18,N18)</f>
        <v>428.19118646411152</v>
      </c>
      <c r="P18" s="83">
        <f>B18/(O18-N18)</f>
        <v>0.19610289044963206</v>
      </c>
      <c r="Q18" s="82">
        <f>C18/(O18-N18)</f>
        <v>0.4712081081118073</v>
      </c>
      <c r="R18" s="82">
        <f>D18/(O18-N18)</f>
        <v>0.29418173712381224</v>
      </c>
      <c r="S18" s="82">
        <f>G18/(O18-N18)</f>
        <v>3.2077666920175101E-2</v>
      </c>
      <c r="T18" s="82">
        <f>(F18+M18)/(O18-N18)</f>
        <v>0.96149273568525162</v>
      </c>
      <c r="U18" s="82">
        <f>L18/(O18-N18)</f>
        <v>3.8507264314748442E-2</v>
      </c>
      <c r="V18" s="21"/>
      <c r="W18" s="21"/>
      <c r="Y18" s="67"/>
      <c r="Z18" s="93">
        <v>3024.47037</v>
      </c>
      <c r="AA18" s="65">
        <v>25.654761904761905</v>
      </c>
      <c r="AB18" s="61">
        <v>33247</v>
      </c>
      <c r="AC18" s="64">
        <v>5.6078142388786958</v>
      </c>
      <c r="AD18" s="63">
        <v>124092.939</v>
      </c>
      <c r="AE18" s="54">
        <v>937.99811431748765</v>
      </c>
      <c r="AF18" s="63"/>
      <c r="AG18" s="54"/>
      <c r="AH18" s="61">
        <v>1220.0170000000001</v>
      </c>
      <c r="AI18" s="60">
        <v>10379.50819672131</v>
      </c>
      <c r="AJ18" s="62">
        <v>2.9000000000000001E-2</v>
      </c>
      <c r="AK18" s="61"/>
      <c r="AL18" s="89"/>
      <c r="AM18" s="60"/>
      <c r="AN18" s="60"/>
      <c r="AO18" s="57"/>
      <c r="AP18" s="57"/>
      <c r="AQ18" s="57"/>
      <c r="AR18" s="59"/>
      <c r="AS18" s="58"/>
      <c r="AT18" s="57"/>
      <c r="AU18" s="57"/>
      <c r="AV18" s="56"/>
      <c r="AW18" s="55"/>
      <c r="AX18" s="53"/>
      <c r="AY18" s="53"/>
      <c r="AZ18" s="54"/>
      <c r="BA18" s="53">
        <v>1.6859999999999999</v>
      </c>
      <c r="BB18" s="53">
        <v>3.2000000000000001E-2</v>
      </c>
      <c r="BC18" s="52">
        <v>0.82599999999999996</v>
      </c>
      <c r="BD18" s="92"/>
      <c r="BE18" s="91"/>
      <c r="BH18" s="49">
        <f>SUM(H18,M18)</f>
        <v>2.544</v>
      </c>
      <c r="HA18" s="1"/>
      <c r="HB18" s="1"/>
    </row>
    <row r="19" spans="1:210" ht="10.5" customHeight="1" x14ac:dyDescent="0.2">
      <c r="A19" s="90">
        <v>1973</v>
      </c>
      <c r="B19" s="76">
        <f>(Z19*AA19)/1000</f>
        <v>98.832257578425114</v>
      </c>
      <c r="C19" s="78">
        <f>(AC19*AB19)/1000</f>
        <v>190.45699999999999</v>
      </c>
      <c r="D19" s="78">
        <f>(AD19*AE19)/1000000</f>
        <v>116.33486675519471</v>
      </c>
      <c r="E19" s="78">
        <f>(AF19*AG19)/1000000</f>
        <v>0</v>
      </c>
      <c r="F19" s="77">
        <f>SUM(B19:E19)</f>
        <v>405.62412433361982</v>
      </c>
      <c r="G19" s="76">
        <f>((AH19*AI19)/1000000)+AJ19</f>
        <v>11.53195321152115</v>
      </c>
      <c r="H19" s="78">
        <f>((AW19*AZ19)/1000000)+((AX19*AZ19)/1000000)+BA19+BB19+BC19</f>
        <v>3.145</v>
      </c>
      <c r="I19" s="78">
        <f>((AR19*AS19)/1000000)+AT19+AU19+AV19</f>
        <v>0</v>
      </c>
      <c r="J19" s="78">
        <f>(AK19*AL19)/1000000</f>
        <v>0</v>
      </c>
      <c r="K19" s="64">
        <f>((AM19*AN19)/1000000)+AO19+AP19+AQ19</f>
        <v>0</v>
      </c>
      <c r="L19" s="77">
        <f>SUM(G19:K19)</f>
        <v>14.67695321152115</v>
      </c>
      <c r="M19" s="78">
        <f>(BD19*BE19)/1000000</f>
        <v>0</v>
      </c>
      <c r="N19" s="76">
        <v>37.453000000000003</v>
      </c>
      <c r="O19" s="76">
        <f>SUM(B19:E19,G19:K19,M19,N19)</f>
        <v>457.75407754514094</v>
      </c>
      <c r="P19" s="75">
        <f>B19/(O19-N19)</f>
        <v>0.23514633404148336</v>
      </c>
      <c r="Q19" s="74">
        <f>C19/(O19-N19)</f>
        <v>0.45314421060351584</v>
      </c>
      <c r="R19" s="74">
        <f>D19/(O19-N19)</f>
        <v>0.27678936117573993</v>
      </c>
      <c r="S19" s="74">
        <f>G19/(O19-N19)</f>
        <v>2.7437362946761898E-2</v>
      </c>
      <c r="T19" s="74">
        <f>(F19+M19)/(O19-N19)</f>
        <v>0.9650799058207391</v>
      </c>
      <c r="U19" s="74">
        <f>L19/(O19-N19)</f>
        <v>3.4920094179260876E-2</v>
      </c>
      <c r="V19" s="21"/>
      <c r="W19" s="21"/>
      <c r="Y19" s="67"/>
      <c r="Z19" s="93">
        <v>3885.38112</v>
      </c>
      <c r="AA19" s="65">
        <v>25.43695316520844</v>
      </c>
      <c r="AB19" s="61">
        <v>34054</v>
      </c>
      <c r="AC19" s="64">
        <v>5.5927937980853937</v>
      </c>
      <c r="AD19" s="63">
        <v>123105.859</v>
      </c>
      <c r="AE19" s="54">
        <v>944.99861907624324</v>
      </c>
      <c r="AF19" s="63"/>
      <c r="AG19" s="54"/>
      <c r="AH19" s="61">
        <v>1110.5139999999999</v>
      </c>
      <c r="AI19" s="60">
        <v>10384.338433843384</v>
      </c>
      <c r="AJ19" s="62">
        <v>0</v>
      </c>
      <c r="AK19" s="61"/>
      <c r="AL19" s="89"/>
      <c r="AM19" s="60"/>
      <c r="AN19" s="60"/>
      <c r="AO19" s="57"/>
      <c r="AP19" s="57"/>
      <c r="AQ19" s="57"/>
      <c r="AR19" s="59"/>
      <c r="AS19" s="58"/>
      <c r="AT19" s="57"/>
      <c r="AU19" s="57"/>
      <c r="AV19" s="56"/>
      <c r="AW19" s="55"/>
      <c r="AX19" s="53"/>
      <c r="AY19" s="53"/>
      <c r="AZ19" s="54"/>
      <c r="BA19" s="53">
        <v>1.7030000000000001</v>
      </c>
      <c r="BB19" s="53">
        <v>3.2000000000000001E-2</v>
      </c>
      <c r="BC19" s="52">
        <v>1.41</v>
      </c>
      <c r="BD19" s="92"/>
      <c r="BE19" s="91"/>
      <c r="BH19" s="49">
        <f>SUM(H19,M19)</f>
        <v>3.145</v>
      </c>
      <c r="HA19" s="1"/>
      <c r="HB19" s="1"/>
    </row>
    <row r="20" spans="1:210" ht="10.5" customHeight="1" x14ac:dyDescent="0.2">
      <c r="A20" s="94">
        <v>1974</v>
      </c>
      <c r="B20" s="84">
        <f>(Z20*AA20)/1000</f>
        <v>107.64038913741496</v>
      </c>
      <c r="C20" s="86">
        <f>(AC20*AB20)/1000</f>
        <v>199.78100000000001</v>
      </c>
      <c r="D20" s="86">
        <f>(AD20*AE20)/1000000</f>
        <v>115.20575438459694</v>
      </c>
      <c r="E20" s="86">
        <f>(AF20*AG20)/1000000</f>
        <v>0</v>
      </c>
      <c r="F20" s="85">
        <f>SUM(B20:E20)</f>
        <v>422.62714352201192</v>
      </c>
      <c r="G20" s="84">
        <f>((AH20*AI20)/1000000)+AJ20</f>
        <v>9.8297964038257177</v>
      </c>
      <c r="H20" s="86">
        <f>((AW20*AZ20)/1000000)+((AX20*AZ20)/1000000)+BA20+BB20+BC20</f>
        <v>2.6120000000000001</v>
      </c>
      <c r="I20" s="86">
        <f>((AR20*AS20)/1000000)+AT20+AU20+AV20</f>
        <v>0</v>
      </c>
      <c r="J20" s="86">
        <f>(AK20*AL20)/1000000</f>
        <v>0</v>
      </c>
      <c r="K20" s="86">
        <f>((AM20*AN20)/1000000)+AO20+AP20+AQ20</f>
        <v>0</v>
      </c>
      <c r="L20" s="85">
        <f>SUM(G20:K20)</f>
        <v>12.441796403825718</v>
      </c>
      <c r="M20" s="86">
        <f>(BD20*BE20)/1000000</f>
        <v>0</v>
      </c>
      <c r="N20" s="84">
        <v>38.591000000000001</v>
      </c>
      <c r="O20" s="84">
        <f>SUM(B20:E20,G20:K20,M20,N20)</f>
        <v>473.65993992583765</v>
      </c>
      <c r="P20" s="83">
        <f>B20/(O20-N20)</f>
        <v>0.24740996026000722</v>
      </c>
      <c r="Q20" s="82">
        <f>C20/(O20-N20)</f>
        <v>0.45919389243013969</v>
      </c>
      <c r="R20" s="82">
        <f>D20/(O20-N20)</f>
        <v>0.26479884867036257</v>
      </c>
      <c r="S20" s="82">
        <f>G20/(O20-N20)</f>
        <v>2.2593652411733452E-2</v>
      </c>
      <c r="T20" s="82">
        <f>(F20+M20)/(O20-N20)</f>
        <v>0.97140270136050955</v>
      </c>
      <c r="U20" s="82">
        <f>L20/(O20-N20)</f>
        <v>2.8597298639490471E-2</v>
      </c>
      <c r="V20" s="21"/>
      <c r="W20" s="21"/>
      <c r="Y20" s="67"/>
      <c r="Z20" s="93">
        <v>4262.6985999999997</v>
      </c>
      <c r="AA20" s="65">
        <v>25.251700680272108</v>
      </c>
      <c r="AB20" s="61">
        <v>35571</v>
      </c>
      <c r="AC20" s="64">
        <v>5.6164010008152712</v>
      </c>
      <c r="AD20" s="63">
        <v>121014.742</v>
      </c>
      <c r="AE20" s="54">
        <v>951.99768623724333</v>
      </c>
      <c r="AF20" s="63"/>
      <c r="AG20" s="54"/>
      <c r="AH20" s="61">
        <v>941.17200000000003</v>
      </c>
      <c r="AI20" s="60">
        <v>10444.208289054197</v>
      </c>
      <c r="AJ20" s="62">
        <v>0</v>
      </c>
      <c r="AK20" s="61"/>
      <c r="AL20" s="89"/>
      <c r="AM20" s="60"/>
      <c r="AN20" s="60"/>
      <c r="AO20" s="57"/>
      <c r="AP20" s="57"/>
      <c r="AQ20" s="57"/>
      <c r="AR20" s="59"/>
      <c r="AS20" s="58"/>
      <c r="AT20" s="57"/>
      <c r="AU20" s="57"/>
      <c r="AV20" s="56"/>
      <c r="AW20" s="55"/>
      <c r="AX20" s="53"/>
      <c r="AY20" s="53"/>
      <c r="AZ20" s="54"/>
      <c r="BA20" s="53">
        <v>1.6859999999999999</v>
      </c>
      <c r="BB20" s="53">
        <v>3.2000000000000001E-2</v>
      </c>
      <c r="BC20" s="52">
        <v>0.89400000000000002</v>
      </c>
      <c r="BD20" s="92"/>
      <c r="BE20" s="91"/>
      <c r="BH20" s="49">
        <f>SUM(H20,M20)</f>
        <v>2.6120000000000001</v>
      </c>
      <c r="HA20" s="1"/>
      <c r="HB20" s="1"/>
    </row>
    <row r="21" spans="1:210" ht="10.5" customHeight="1" x14ac:dyDescent="0.2">
      <c r="A21" s="90">
        <v>1975</v>
      </c>
      <c r="B21" s="76">
        <f>(Z21*AA21)/1000</f>
        <v>115.73060773395167</v>
      </c>
      <c r="C21" s="78">
        <f>(AC21*AB21)/1000</f>
        <v>203.88900000000001</v>
      </c>
      <c r="D21" s="78">
        <f>(AD21*AE21)/1000000</f>
        <v>117.95234769999999</v>
      </c>
      <c r="E21" s="78">
        <f>(AF21*AG21)/1000000</f>
        <v>0</v>
      </c>
      <c r="F21" s="77">
        <f>SUM(B21:E21)</f>
        <v>437.57195543395164</v>
      </c>
      <c r="G21" s="76">
        <f>((AH21*AI21)/1000000)+AJ21</f>
        <v>11.186090790502794</v>
      </c>
      <c r="H21" s="78">
        <f>((AW21*AZ21)/1000000)+((AX21*AZ21)/1000000)+BA21+BB21+BC21</f>
        <v>2.8929999999999998</v>
      </c>
      <c r="I21" s="78">
        <f>((AR21*AS21)/1000000)+AT21+AU21+AV21</f>
        <v>0</v>
      </c>
      <c r="J21" s="78">
        <f>(AK21*AL21)/1000000</f>
        <v>0</v>
      </c>
      <c r="K21" s="64">
        <f>((AM21*AN21)/1000000)+AO21+AP21+AQ21</f>
        <v>0</v>
      </c>
      <c r="L21" s="77">
        <f>SUM(G21:K21)</f>
        <v>14.079090790502793</v>
      </c>
      <c r="M21" s="78">
        <f>(BD21*BE21)/1000000</f>
        <v>0</v>
      </c>
      <c r="N21" s="76">
        <v>29.100999999999999</v>
      </c>
      <c r="O21" s="76">
        <f>SUM(B21:E21,G21:K21,M21,N21)</f>
        <v>480.75204622445443</v>
      </c>
      <c r="P21" s="75">
        <f>B21/(O21-N21)</f>
        <v>0.25623898959471841</v>
      </c>
      <c r="Q21" s="74">
        <f>C21/(O21-N21)</f>
        <v>0.45143037241781225</v>
      </c>
      <c r="R21" s="74">
        <f>D21/(O21-N21)</f>
        <v>0.26115814119332714</v>
      </c>
      <c r="S21" s="74">
        <f>G21/(O21-N21)</f>
        <v>2.4767109218526435E-2</v>
      </c>
      <c r="T21" s="74">
        <f>(F21+M21)/(O21-N21)</f>
        <v>0.96882750320585775</v>
      </c>
      <c r="U21" s="74">
        <f>L21/(O21-N21)</f>
        <v>3.1172496794142236E-2</v>
      </c>
      <c r="V21" s="21"/>
      <c r="W21" s="21"/>
      <c r="Y21" s="67"/>
      <c r="Z21" s="93">
        <v>4635.6237899999996</v>
      </c>
      <c r="AA21" s="65">
        <v>24.965487489214841</v>
      </c>
      <c r="AB21" s="61">
        <v>36391</v>
      </c>
      <c r="AC21" s="64">
        <v>5.6027314445879473</v>
      </c>
      <c r="AD21" s="63">
        <v>124160.36599999999</v>
      </c>
      <c r="AE21" s="54">
        <v>950</v>
      </c>
      <c r="AF21" s="63"/>
      <c r="AG21" s="54"/>
      <c r="AH21" s="61">
        <v>1074.489</v>
      </c>
      <c r="AI21" s="60">
        <v>10410.614525139665</v>
      </c>
      <c r="AJ21" s="62">
        <v>0</v>
      </c>
      <c r="AK21" s="61"/>
      <c r="AL21" s="89"/>
      <c r="AM21" s="60"/>
      <c r="AN21" s="60"/>
      <c r="AO21" s="57"/>
      <c r="AP21" s="57"/>
      <c r="AQ21" s="57"/>
      <c r="AR21" s="59"/>
      <c r="AS21" s="58"/>
      <c r="AT21" s="57"/>
      <c r="AU21" s="57"/>
      <c r="AV21" s="56"/>
      <c r="AW21" s="55"/>
      <c r="AX21" s="53"/>
      <c r="AY21" s="53"/>
      <c r="AZ21" s="54"/>
      <c r="BA21" s="53">
        <v>2.012</v>
      </c>
      <c r="BB21" s="53">
        <v>3.7999999999999999E-2</v>
      </c>
      <c r="BC21" s="52">
        <v>0.84299999999999997</v>
      </c>
      <c r="BD21" s="92"/>
      <c r="BE21" s="91"/>
      <c r="BH21" s="49">
        <f>SUM(H21,M21)</f>
        <v>2.8929999999999998</v>
      </c>
      <c r="HA21" s="1"/>
      <c r="HB21" s="1"/>
    </row>
    <row r="22" spans="1:210" ht="10.5" customHeight="1" x14ac:dyDescent="0.2">
      <c r="A22" s="94">
        <v>1976</v>
      </c>
      <c r="B22" s="84">
        <f>(Z22*AA22)/1000</f>
        <v>101.7686695342191</v>
      </c>
      <c r="C22" s="86">
        <f>(AC22*AB22)/1000</f>
        <v>207.16900000000001</v>
      </c>
      <c r="D22" s="86">
        <f>(AD22*AE22)/1000000</f>
        <v>138.603398161896</v>
      </c>
      <c r="E22" s="86">
        <f>(AF22*AG22)/1000000</f>
        <v>0</v>
      </c>
      <c r="F22" s="85">
        <f>SUM(B22:E22)</f>
        <v>447.54106769611514</v>
      </c>
      <c r="G22" s="84">
        <f>((AH22*AI22)/1000000)+AJ22</f>
        <v>11.71270722300885</v>
      </c>
      <c r="H22" s="86">
        <f>((AW22*AZ22)/1000000)+((AX22*AZ22)/1000000)+BA22+BB22+BC22</f>
        <v>3.2570000000000001</v>
      </c>
      <c r="I22" s="86">
        <f>((AR22*AS22)/1000000)+AT22+AU22+AV22</f>
        <v>0</v>
      </c>
      <c r="J22" s="86">
        <f>(AK22*AL22)/1000000</f>
        <v>0</v>
      </c>
      <c r="K22" s="86">
        <f>((AM22*AN22)/1000000)+AO22+AP22+AQ22</f>
        <v>0</v>
      </c>
      <c r="L22" s="85">
        <f>SUM(G22:K22)</f>
        <v>14.96970722300885</v>
      </c>
      <c r="M22" s="86">
        <f>(BD22*BE22)/1000000</f>
        <v>0</v>
      </c>
      <c r="N22" s="84">
        <v>47.713000000000001</v>
      </c>
      <c r="O22" s="84">
        <f>SUM(B22:E22,G22:K22,M22,N22)</f>
        <v>510.22377491912403</v>
      </c>
      <c r="P22" s="83">
        <f>B22/(O22-N22)</f>
        <v>0.2200352403725398</v>
      </c>
      <c r="Q22" s="82">
        <f>C22/(O22-N22)</f>
        <v>0.4479225376667737</v>
      </c>
      <c r="R22" s="82">
        <f>D22/(O22-N22)</f>
        <v>0.29967604146332072</v>
      </c>
      <c r="S22" s="82">
        <f>G22/(O22-N22)</f>
        <v>2.5324182393495522E-2</v>
      </c>
      <c r="T22" s="82">
        <f>(F22+M22)/(O22-N22)</f>
        <v>0.96763381950263427</v>
      </c>
      <c r="U22" s="82">
        <f>L22/(O22-N22)</f>
        <v>3.2366180497365706E-2</v>
      </c>
      <c r="V22" s="21"/>
      <c r="W22" s="21"/>
      <c r="Y22" s="67"/>
      <c r="Z22" s="93">
        <v>4116.7843700000003</v>
      </c>
      <c r="AA22" s="65">
        <v>24.72042749574933</v>
      </c>
      <c r="AB22" s="61">
        <v>36961</v>
      </c>
      <c r="AC22" s="64">
        <v>5.6050702091393632</v>
      </c>
      <c r="AD22" s="63">
        <v>146205.42000000001</v>
      </c>
      <c r="AE22" s="54">
        <v>948.00451420950037</v>
      </c>
      <c r="AF22" s="63"/>
      <c r="AG22" s="54"/>
      <c r="AH22" s="61">
        <v>1129.586</v>
      </c>
      <c r="AI22" s="60">
        <v>10369.026548672568</v>
      </c>
      <c r="AJ22" s="62">
        <v>0</v>
      </c>
      <c r="AK22" s="61"/>
      <c r="AL22" s="89"/>
      <c r="AM22" s="60"/>
      <c r="AN22" s="60"/>
      <c r="AO22" s="57"/>
      <c r="AP22" s="57"/>
      <c r="AQ22" s="57"/>
      <c r="AR22" s="59"/>
      <c r="AS22" s="58"/>
      <c r="AT22" s="57"/>
      <c r="AU22" s="57"/>
      <c r="AV22" s="56"/>
      <c r="AW22" s="55"/>
      <c r="AX22" s="53"/>
      <c r="AY22" s="53"/>
      <c r="AZ22" s="54"/>
      <c r="BA22" s="53">
        <v>2.133</v>
      </c>
      <c r="BB22" s="53">
        <v>0.04</v>
      </c>
      <c r="BC22" s="52">
        <v>1.0840000000000001</v>
      </c>
      <c r="BD22" s="92"/>
      <c r="BE22" s="91"/>
      <c r="BH22" s="49">
        <f>SUM(H22,M22)</f>
        <v>3.2570000000000001</v>
      </c>
      <c r="HA22" s="1"/>
      <c r="HB22" s="1"/>
    </row>
    <row r="23" spans="1:210" ht="10.5" customHeight="1" x14ac:dyDescent="0.2">
      <c r="A23" s="90">
        <v>1977</v>
      </c>
      <c r="B23" s="76">
        <f>(Z23*AA23)/1000</f>
        <v>132.83876736969052</v>
      </c>
      <c r="C23" s="78">
        <f>(AC23*AB23)/1000</f>
        <v>211.89</v>
      </c>
      <c r="D23" s="78">
        <f>(AD23*AE23)/1000000</f>
        <v>100.99857440105347</v>
      </c>
      <c r="E23" s="78">
        <f>(AF23*AG23)/1000000</f>
        <v>0</v>
      </c>
      <c r="F23" s="77">
        <f>SUM(B23:E23)</f>
        <v>445.72734177074398</v>
      </c>
      <c r="G23" s="76">
        <f>((AH23*AI23)/1000000)+AJ23</f>
        <v>7.8962785072655217</v>
      </c>
      <c r="H23" s="78">
        <f>((AW23*AZ23)/1000000)+((AX23*AZ23)/1000000)+BA23+BB23+BC23</f>
        <v>3.8109999999999999</v>
      </c>
      <c r="I23" s="78">
        <f>((AR23*AS23)/1000000)+AT23+AU23+AV23</f>
        <v>0</v>
      </c>
      <c r="J23" s="78">
        <f>(AK23*AL23)/1000000</f>
        <v>0</v>
      </c>
      <c r="K23" s="64">
        <f>((AM23*AN23)/1000000)+AO23+AP23+AQ23</f>
        <v>0</v>
      </c>
      <c r="L23" s="77">
        <f>SUM(G23:K23)</f>
        <v>11.707278507265521</v>
      </c>
      <c r="M23" s="78">
        <f>(BD23*BE23)/1000000</f>
        <v>0</v>
      </c>
      <c r="N23" s="76">
        <v>28.646999999999998</v>
      </c>
      <c r="O23" s="76">
        <f>SUM(B23:E23,G23:K23,M23,N23)</f>
        <v>486.0816202780095</v>
      </c>
      <c r="P23" s="75">
        <f>B23/(O23-N23)</f>
        <v>0.2903994614333229</v>
      </c>
      <c r="Q23" s="74">
        <f>C23/(O23-N23)</f>
        <v>0.46321373723576531</v>
      </c>
      <c r="R23" s="74">
        <f>D23/(O23-N23)</f>
        <v>0.2207934640794586</v>
      </c>
      <c r="S23" s="74">
        <f>G23/(O23-N23)</f>
        <v>1.7262092017579465E-2</v>
      </c>
      <c r="T23" s="74">
        <f>(F23+M23)/(O23-N23)</f>
        <v>0.97440666274854681</v>
      </c>
      <c r="U23" s="74">
        <f>L23/(O23-N23)</f>
        <v>2.5593337251453178E-2</v>
      </c>
      <c r="V23" s="21"/>
      <c r="W23" s="21"/>
      <c r="Y23" s="67"/>
      <c r="Z23" s="93">
        <v>5428.7452899999998</v>
      </c>
      <c r="AA23" s="65">
        <v>24.469515564560691</v>
      </c>
      <c r="AB23" s="61">
        <v>37754</v>
      </c>
      <c r="AC23" s="64">
        <v>5.6123854426021085</v>
      </c>
      <c r="AD23" s="63">
        <v>106314.552</v>
      </c>
      <c r="AE23" s="54">
        <v>949.99764849738983</v>
      </c>
      <c r="AF23" s="63"/>
      <c r="AG23" s="54"/>
      <c r="AH23" s="61">
        <v>756.83500000000004</v>
      </c>
      <c r="AI23" s="60">
        <v>10433.2892998679</v>
      </c>
      <c r="AJ23" s="62">
        <v>0</v>
      </c>
      <c r="AK23" s="61"/>
      <c r="AL23" s="89"/>
      <c r="AM23" s="60"/>
      <c r="AN23" s="60"/>
      <c r="AO23" s="57"/>
      <c r="AP23" s="57"/>
      <c r="AQ23" s="57"/>
      <c r="AR23" s="59"/>
      <c r="AS23" s="58"/>
      <c r="AT23" s="57"/>
      <c r="AU23" s="57"/>
      <c r="AV23" s="56"/>
      <c r="AW23" s="55"/>
      <c r="AX23" s="53"/>
      <c r="AY23" s="53"/>
      <c r="AZ23" s="54"/>
      <c r="BA23" s="53">
        <v>2.339</v>
      </c>
      <c r="BB23" s="53">
        <v>4.3999999999999997E-2</v>
      </c>
      <c r="BC23" s="52">
        <v>1.4279999999999999</v>
      </c>
      <c r="BD23" s="92"/>
      <c r="BE23" s="91"/>
      <c r="BH23" s="49">
        <f>SUM(H23,M23)</f>
        <v>3.8109999999999999</v>
      </c>
      <c r="HA23" s="1"/>
      <c r="HB23" s="1"/>
    </row>
    <row r="24" spans="1:210" ht="10.5" customHeight="1" x14ac:dyDescent="0.2">
      <c r="A24" s="94">
        <v>1978</v>
      </c>
      <c r="B24" s="84">
        <f>(Z24*AA24)/1000</f>
        <v>143.94954778671817</v>
      </c>
      <c r="C24" s="86">
        <f>(AC24*AB24)/1000</f>
        <v>216.78199999999998</v>
      </c>
      <c r="D24" s="86">
        <f>(AD24*AE24)/1000000</f>
        <v>113.32197896362423</v>
      </c>
      <c r="E24" s="86">
        <f>(AF24*AG24)/1000000</f>
        <v>0</v>
      </c>
      <c r="F24" s="85">
        <f>SUM(B24:E24)</f>
        <v>474.05352675034237</v>
      </c>
      <c r="G24" s="84">
        <f>((AH24*AI24)/1000000)+AJ24</f>
        <v>7.5969302547683917</v>
      </c>
      <c r="H24" s="86">
        <f>((AW24*AZ24)/1000000)+((AX24*AZ24)/1000000)+BA24+BB24+BC24</f>
        <v>4.492</v>
      </c>
      <c r="I24" s="86">
        <f>((AR24*AS24)/1000000)+AT24+AU24+AV24</f>
        <v>0</v>
      </c>
      <c r="J24" s="86">
        <f>(AK24*AL24)/1000000</f>
        <v>0</v>
      </c>
      <c r="K24" s="86">
        <f>((AM24*AN24)/1000000)+AO24+AP24+AQ24</f>
        <v>0</v>
      </c>
      <c r="L24" s="85">
        <f>SUM(G24:K24)</f>
        <v>12.088930254768393</v>
      </c>
      <c r="M24" s="86">
        <f>(BD24*BE24)/1000000</f>
        <v>0</v>
      </c>
      <c r="N24" s="84">
        <v>24.555</v>
      </c>
      <c r="O24" s="84">
        <f>SUM(B24:E24,G24:K24,M24,N24)</f>
        <v>510.69745700511078</v>
      </c>
      <c r="P24" s="83">
        <f>B24/(O24-N24)</f>
        <v>0.29610569024051492</v>
      </c>
      <c r="Q24" s="82">
        <f>C24/(O24-N24)</f>
        <v>0.44592278842602917</v>
      </c>
      <c r="R24" s="82">
        <f>D24/(O24-N24)</f>
        <v>0.23310446831109197</v>
      </c>
      <c r="S24" s="82">
        <f>G24/(O24-N24)</f>
        <v>1.5626963136627512E-2</v>
      </c>
      <c r="T24" s="82">
        <f>(F24+M24)/(O24-N24)</f>
        <v>0.97513294697763597</v>
      </c>
      <c r="U24" s="82">
        <f>L24/(O24-N24)</f>
        <v>2.4867053022363982E-2</v>
      </c>
      <c r="V24" s="21"/>
      <c r="W24" s="21"/>
      <c r="Y24" s="67"/>
      <c r="Z24" s="93">
        <v>5954.2708400000001</v>
      </c>
      <c r="AA24" s="65">
        <v>24.17584816929795</v>
      </c>
      <c r="AB24" s="61">
        <v>38701</v>
      </c>
      <c r="AC24" s="64">
        <v>5.6014573266840646</v>
      </c>
      <c r="AD24" s="63">
        <v>118512.978</v>
      </c>
      <c r="AE24" s="54">
        <v>956.19889801118859</v>
      </c>
      <c r="AF24" s="63"/>
      <c r="AG24" s="54"/>
      <c r="AH24" s="61">
        <v>733.60699999999997</v>
      </c>
      <c r="AI24" s="60">
        <v>10355.58583106267</v>
      </c>
      <c r="AJ24" s="62">
        <v>0</v>
      </c>
      <c r="AK24" s="61"/>
      <c r="AL24" s="89"/>
      <c r="AM24" s="60"/>
      <c r="AN24" s="60"/>
      <c r="AO24" s="57"/>
      <c r="AP24" s="57"/>
      <c r="AQ24" s="57"/>
      <c r="AR24" s="59"/>
      <c r="AS24" s="58"/>
      <c r="AT24" s="57"/>
      <c r="AU24" s="57"/>
      <c r="AV24" s="56"/>
      <c r="AW24" s="55"/>
      <c r="AX24" s="53"/>
      <c r="AY24" s="53"/>
      <c r="AZ24" s="54"/>
      <c r="BA24" s="53">
        <v>2.8380000000000001</v>
      </c>
      <c r="BB24" s="53">
        <v>5.3999999999999999E-2</v>
      </c>
      <c r="BC24" s="52">
        <v>1.6</v>
      </c>
      <c r="BD24" s="92"/>
      <c r="BE24" s="91"/>
      <c r="BH24" s="49">
        <f>SUM(H24,M24)</f>
        <v>4.492</v>
      </c>
      <c r="HA24" s="1"/>
      <c r="HB24" s="1"/>
    </row>
    <row r="25" spans="1:210" ht="10.5" customHeight="1" x14ac:dyDescent="0.2">
      <c r="A25" s="90">
        <v>1979</v>
      </c>
      <c r="B25" s="76">
        <f>(Z25*AA25)/1000</f>
        <v>170.89978769573057</v>
      </c>
      <c r="C25" s="78">
        <f>(AC25*AB25)/1000</f>
        <v>213.386</v>
      </c>
      <c r="D25" s="78">
        <f>(AD25*AE25)/1000000</f>
        <v>120.97968038636381</v>
      </c>
      <c r="E25" s="78">
        <f>(AF25*AG25)/1000000</f>
        <v>0</v>
      </c>
      <c r="F25" s="77">
        <f>SUM(B25:E25)</f>
        <v>505.26546808209434</v>
      </c>
      <c r="G25" s="76">
        <f>((AH25*AI25)/1000000)+AJ25</f>
        <v>8.3025030623441403</v>
      </c>
      <c r="H25" s="78">
        <f>((AW25*AZ25)/1000000)+((AX25*AZ25)/1000000)+BA25+BB25+BC25</f>
        <v>5.3319999999999999</v>
      </c>
      <c r="I25" s="78">
        <f>((AR25*AS25)/1000000)+AT25+AU25+AV25</f>
        <v>0</v>
      </c>
      <c r="J25" s="78">
        <f>(AK25*AL25)/1000000</f>
        <v>0</v>
      </c>
      <c r="K25" s="64">
        <f>((AM25*AN25)/1000000)+AO25+AP25+AQ25</f>
        <v>0</v>
      </c>
      <c r="L25" s="77">
        <f>SUM(G25:K25)</f>
        <v>13.634503062344141</v>
      </c>
      <c r="M25" s="78">
        <f>(BD25*BE25)/1000000</f>
        <v>0</v>
      </c>
      <c r="N25" s="76">
        <v>7.49</v>
      </c>
      <c r="O25" s="76">
        <f>SUM(B25:E25,G25:K25,M25,N25)</f>
        <v>526.3899711444385</v>
      </c>
      <c r="P25" s="75">
        <f>B25/(O25-N25)</f>
        <v>0.32935015841070403</v>
      </c>
      <c r="Q25" s="74">
        <f>C25/(O25-N25)</f>
        <v>0.41122761970746552</v>
      </c>
      <c r="R25" s="74">
        <f>D25/(O25-N25)</f>
        <v>0.23314643883972869</v>
      </c>
      <c r="S25" s="74">
        <f>G25/(O25-N25)</f>
        <v>1.6000199506723611E-2</v>
      </c>
      <c r="T25" s="74">
        <f>(F25+M25)/(O25-N25)</f>
        <v>0.97372421695789824</v>
      </c>
      <c r="U25" s="74">
        <f>L25/(O25-N25)</f>
        <v>2.6275783042101781E-2</v>
      </c>
      <c r="V25" s="21"/>
      <c r="W25" s="21"/>
      <c r="Y25" s="67"/>
      <c r="Z25" s="93">
        <v>7103.70021</v>
      </c>
      <c r="AA25" s="65">
        <v>24.05785472972973</v>
      </c>
      <c r="AB25" s="61">
        <v>38409</v>
      </c>
      <c r="AC25" s="64">
        <v>5.555624983727772</v>
      </c>
      <c r="AD25" s="63">
        <v>126046.667</v>
      </c>
      <c r="AE25" s="54">
        <v>959.80070925924451</v>
      </c>
      <c r="AF25" s="63"/>
      <c r="AG25" s="54"/>
      <c r="AH25" s="61">
        <v>801.952</v>
      </c>
      <c r="AI25" s="60">
        <v>10352.86783042394</v>
      </c>
      <c r="AJ25" s="62">
        <v>0</v>
      </c>
      <c r="AK25" s="61"/>
      <c r="AL25" s="89"/>
      <c r="AM25" s="60"/>
      <c r="AN25" s="60"/>
      <c r="AO25" s="57"/>
      <c r="AP25" s="57"/>
      <c r="AQ25" s="57"/>
      <c r="AR25" s="59"/>
      <c r="AS25" s="58"/>
      <c r="AT25" s="57"/>
      <c r="AU25" s="57"/>
      <c r="AV25" s="56"/>
      <c r="AW25" s="55"/>
      <c r="AX25" s="53"/>
      <c r="AY25" s="53"/>
      <c r="AZ25" s="54"/>
      <c r="BA25" s="53">
        <v>3.6120000000000001</v>
      </c>
      <c r="BB25" s="53">
        <v>6.9000000000000006E-2</v>
      </c>
      <c r="BC25" s="52">
        <v>1.651</v>
      </c>
      <c r="BD25" s="92"/>
      <c r="BE25" s="91"/>
      <c r="BH25" s="49">
        <f>SUM(H25,M25)</f>
        <v>5.3319999999999999</v>
      </c>
      <c r="HA25" s="1"/>
      <c r="HB25" s="1"/>
    </row>
    <row r="26" spans="1:210" ht="10.5" customHeight="1" x14ac:dyDescent="0.2">
      <c r="A26" s="94">
        <v>1980</v>
      </c>
      <c r="B26" s="84">
        <f>(Z26*AA26)/1000</f>
        <v>168.25295107624544</v>
      </c>
      <c r="C26" s="86">
        <f>(AC26*AB26)/1000</f>
        <v>200.32499999999999</v>
      </c>
      <c r="D26" s="86">
        <f>(AD26*AE26)/1000000</f>
        <v>124.98986750790672</v>
      </c>
      <c r="E26" s="86">
        <f>(AF26*AG26)/1000000</f>
        <v>0</v>
      </c>
      <c r="F26" s="85">
        <f>SUM(B26:E26)</f>
        <v>493.56781858415218</v>
      </c>
      <c r="G26" s="84">
        <f>((AH26*AI26)/1000000)+AJ26</f>
        <v>8.5378537283800249</v>
      </c>
      <c r="H26" s="86">
        <f>((AW26*AZ26)/1000000)+((AX26*AZ26)/1000000)+BA26+BB26+BC26</f>
        <v>4.492</v>
      </c>
      <c r="I26" s="86">
        <f>((AR26*AS26)/1000000)+AT26+AU26+AV26</f>
        <v>0</v>
      </c>
      <c r="J26" s="86">
        <f>(AK26*AL26)/1000000</f>
        <v>0</v>
      </c>
      <c r="K26" s="86">
        <f>((AM26*AN26)/1000000)+AO26+AP26+AQ26</f>
        <v>0</v>
      </c>
      <c r="L26" s="85">
        <f>SUM(G26:K26)</f>
        <v>13.029853728380026</v>
      </c>
      <c r="M26" s="86">
        <f>(BD26*BE26)/1000000</f>
        <v>0</v>
      </c>
      <c r="N26" s="84">
        <v>-2.0190000000000001</v>
      </c>
      <c r="O26" s="84">
        <f>SUM(B26:E26,G26:K26,M26,N26)</f>
        <v>504.57867231253221</v>
      </c>
      <c r="P26" s="83">
        <f>B26/(O26-N26)</f>
        <v>0.33212341917837745</v>
      </c>
      <c r="Q26" s="82">
        <f>C26/(O26-N26)</f>
        <v>0.3954321366806729</v>
      </c>
      <c r="R26" s="82">
        <f>D26/(O26-N26)</f>
        <v>0.24672412515704867</v>
      </c>
      <c r="S26" s="82">
        <f>G26/(O26-N26)</f>
        <v>1.6853322064047736E-2</v>
      </c>
      <c r="T26" s="82">
        <f>(F26+M26)/(O26-N26)</f>
        <v>0.97427968101609908</v>
      </c>
      <c r="U26" s="82">
        <f>L26/(O26-N26)</f>
        <v>2.5720318983900894E-2</v>
      </c>
      <c r="V26" s="21"/>
      <c r="W26" s="21"/>
      <c r="Y26" s="67"/>
      <c r="Z26" s="93">
        <v>7105.9557000000004</v>
      </c>
      <c r="AA26" s="65">
        <v>23.677737123557556</v>
      </c>
      <c r="AB26" s="61">
        <v>35983</v>
      </c>
      <c r="AC26" s="64">
        <v>5.5672122946947171</v>
      </c>
      <c r="AD26" s="63">
        <v>115091.878</v>
      </c>
      <c r="AE26" s="54">
        <v>1086.0007646057068</v>
      </c>
      <c r="AF26" s="63"/>
      <c r="AG26" s="54"/>
      <c r="AH26" s="61">
        <v>821.46699999999998</v>
      </c>
      <c r="AI26" s="60">
        <v>10393.422655298416</v>
      </c>
      <c r="AJ26" s="62">
        <v>0</v>
      </c>
      <c r="AK26" s="61"/>
      <c r="AL26" s="89"/>
      <c r="AM26" s="60"/>
      <c r="AN26" s="60"/>
      <c r="AO26" s="57"/>
      <c r="AP26" s="57"/>
      <c r="AQ26" s="57"/>
      <c r="AR26" s="59"/>
      <c r="AS26" s="58"/>
      <c r="AT26" s="57"/>
      <c r="AU26" s="57"/>
      <c r="AV26" s="56"/>
      <c r="AW26" s="55"/>
      <c r="AX26" s="53"/>
      <c r="AY26" s="53"/>
      <c r="AZ26" s="54"/>
      <c r="BA26" s="53">
        <v>3.7789999999999999</v>
      </c>
      <c r="BB26" s="53">
        <v>9.4E-2</v>
      </c>
      <c r="BC26" s="52">
        <v>0.61899999999999999</v>
      </c>
      <c r="BD26" s="92"/>
      <c r="BE26" s="91"/>
      <c r="BH26" s="49">
        <f>SUM(H26,M26)</f>
        <v>4.492</v>
      </c>
      <c r="HA26" s="1"/>
      <c r="HB26" s="1"/>
    </row>
    <row r="27" spans="1:210" ht="10.5" customHeight="1" x14ac:dyDescent="0.2">
      <c r="A27" s="90">
        <v>1981</v>
      </c>
      <c r="B27" s="76">
        <f>(Z27*AA27)/1000</f>
        <v>175.70912734097146</v>
      </c>
      <c r="C27" s="78">
        <f>(AC27*AB27)/1000</f>
        <v>168.35499999999999</v>
      </c>
      <c r="D27" s="78">
        <f>(AD27*AE27)/1000000</f>
        <v>109.7027982769562</v>
      </c>
      <c r="E27" s="78">
        <f>(AF27*AG27)/1000000</f>
        <v>0</v>
      </c>
      <c r="F27" s="77">
        <f>SUM(B27:E27)</f>
        <v>453.76692561792765</v>
      </c>
      <c r="G27" s="76">
        <f>((AH27*AI27)/1000000)+AJ27</f>
        <v>6.5120313579454265</v>
      </c>
      <c r="H27" s="78">
        <f>((AW27*AZ27)/1000000)+((AX27*AZ27)/1000000)+BA27+BB27+BC27</f>
        <v>5.8759999999999994</v>
      </c>
      <c r="I27" s="78">
        <f>((AR27*AS27)/1000000)+AT27+AU27+AV27</f>
        <v>0</v>
      </c>
      <c r="J27" s="78">
        <f>(AK27*AL27)/1000000</f>
        <v>0</v>
      </c>
      <c r="K27" s="64">
        <f>((AM27*AN27)/1000000)+AO27+AP27+AQ27</f>
        <v>0</v>
      </c>
      <c r="L27" s="77">
        <f>SUM(G27:K27)</f>
        <v>12.388031357945426</v>
      </c>
      <c r="M27" s="78">
        <f>(BD27*BE27)/1000000</f>
        <v>0</v>
      </c>
      <c r="N27" s="76">
        <v>12.07</v>
      </c>
      <c r="O27" s="76">
        <f>SUM(B27:E27,G27:K27,M27,N27)</f>
        <v>478.22495697587306</v>
      </c>
      <c r="P27" s="75">
        <f>B27/(O27-N27)</f>
        <v>0.37693287331076414</v>
      </c>
      <c r="Q27" s="74">
        <f>C27/(O27-N27)</f>
        <v>0.36115673014008859</v>
      </c>
      <c r="R27" s="74">
        <f>D27/(O27-N27)</f>
        <v>0.2353354751146283</v>
      </c>
      <c r="S27" s="74">
        <f>G27/(O27-N27)</f>
        <v>1.3969670944167331E-2</v>
      </c>
      <c r="T27" s="74">
        <f>(F27+M27)/(O27-N27)</f>
        <v>0.97342507856548099</v>
      </c>
      <c r="U27" s="74">
        <f>L27/(O27-N27)</f>
        <v>2.6574921434519033E-2</v>
      </c>
      <c r="V27" s="21"/>
      <c r="W27" s="21"/>
      <c r="Y27" s="67"/>
      <c r="Z27" s="93">
        <v>7432.9783499999994</v>
      </c>
      <c r="AA27" s="65">
        <v>23.63912809472551</v>
      </c>
      <c r="AB27" s="61">
        <v>30812</v>
      </c>
      <c r="AC27" s="64">
        <v>5.4639426197585355</v>
      </c>
      <c r="AD27" s="63">
        <v>102239.81200000001</v>
      </c>
      <c r="AE27" s="54">
        <v>1072.9949139280127</v>
      </c>
      <c r="AF27" s="63"/>
      <c r="AG27" s="54"/>
      <c r="AH27" s="61">
        <v>623.00300000000004</v>
      </c>
      <c r="AI27" s="60">
        <v>10452.648475120386</v>
      </c>
      <c r="AJ27" s="62">
        <v>0</v>
      </c>
      <c r="AK27" s="61"/>
      <c r="AL27" s="89"/>
      <c r="AM27" s="60"/>
      <c r="AN27" s="60"/>
      <c r="AO27" s="57"/>
      <c r="AP27" s="57"/>
      <c r="AQ27" s="57"/>
      <c r="AR27" s="59"/>
      <c r="AS27" s="58"/>
      <c r="AT27" s="57"/>
      <c r="AU27" s="57"/>
      <c r="AV27" s="56"/>
      <c r="AW27" s="55"/>
      <c r="AX27" s="53"/>
      <c r="AY27" s="53"/>
      <c r="AZ27" s="54"/>
      <c r="BA27" s="53">
        <v>5.0999999999999996</v>
      </c>
      <c r="BB27" s="53">
        <v>0.123</v>
      </c>
      <c r="BC27" s="52">
        <v>0.65300000000000002</v>
      </c>
      <c r="BD27" s="92"/>
      <c r="BE27" s="91"/>
      <c r="BH27" s="49">
        <f>SUM(H27,M27)</f>
        <v>5.8759999999999994</v>
      </c>
      <c r="HA27" s="1"/>
      <c r="HB27" s="1"/>
    </row>
    <row r="28" spans="1:210" ht="10.5" customHeight="1" x14ac:dyDescent="0.2">
      <c r="A28" s="94">
        <v>1982</v>
      </c>
      <c r="B28" s="84">
        <f>(Z28*AA28)/1000</f>
        <v>159.55966052064241</v>
      </c>
      <c r="C28" s="86">
        <f>(AC28*AB28)/1000</f>
        <v>166.643</v>
      </c>
      <c r="D28" s="86">
        <f>(AD28*AE28)/1000000</f>
        <v>110.52596056197645</v>
      </c>
      <c r="E28" s="86">
        <f>(AF28*AG28)/1000000</f>
        <v>0</v>
      </c>
      <c r="F28" s="85">
        <f>SUM(B28:E28)</f>
        <v>436.72862108261887</v>
      </c>
      <c r="G28" s="84">
        <f>((AH28*AI28)/1000000)+AJ28</f>
        <v>10.714769296874998</v>
      </c>
      <c r="H28" s="86">
        <f>((AW28*AZ28)/1000000)+((AX28*AZ28)/1000000)+BA28+BB28+BC28</f>
        <v>6.0469999999999997</v>
      </c>
      <c r="I28" s="86">
        <f>((AR28*AS28)/1000000)+AT28+AU28+AV28</f>
        <v>0</v>
      </c>
      <c r="J28" s="86">
        <f>(AK28*AL28)/1000000</f>
        <v>0</v>
      </c>
      <c r="K28" s="86">
        <f>((AM28*AN28)/1000000)+AO28+AP28+AQ28</f>
        <v>0</v>
      </c>
      <c r="L28" s="85">
        <f>SUM(G28:K28)</f>
        <v>16.761769296874999</v>
      </c>
      <c r="M28" s="86">
        <f>(BD28*BE28)/1000000</f>
        <v>0</v>
      </c>
      <c r="N28" s="84">
        <v>14.148</v>
      </c>
      <c r="O28" s="84">
        <f>SUM(B28:E28,G28:K28,M28,N28)</f>
        <v>467.6383903794939</v>
      </c>
      <c r="P28" s="83">
        <f>B28/(O28-N28)</f>
        <v>0.3518479418871881</v>
      </c>
      <c r="Q28" s="82">
        <f>C28/(O28-N28)</f>
        <v>0.3674675440433221</v>
      </c>
      <c r="R28" s="82">
        <f>D28/(O28-N28)</f>
        <v>0.24372282832605366</v>
      </c>
      <c r="S28" s="82">
        <f>G28/(O28-N28)</f>
        <v>2.3627334832626926E-2</v>
      </c>
      <c r="T28" s="82">
        <f>(F28+M28)/(O28-N28)</f>
        <v>0.96303831425656394</v>
      </c>
      <c r="U28" s="82">
        <f>L28/(O28-N28)</f>
        <v>3.6961685743436071E-2</v>
      </c>
      <c r="V28" s="21"/>
      <c r="W28" s="21"/>
      <c r="Y28" s="67"/>
      <c r="Z28" s="93">
        <v>6786.9855600000001</v>
      </c>
      <c r="AA28" s="65">
        <v>23.509650803005748</v>
      </c>
      <c r="AB28" s="61">
        <v>30563</v>
      </c>
      <c r="AC28" s="64">
        <v>5.4524424958282891</v>
      </c>
      <c r="AD28" s="63">
        <v>117705.958</v>
      </c>
      <c r="AE28" s="54">
        <v>939.00056071907977</v>
      </c>
      <c r="AF28" s="63"/>
      <c r="AG28" s="54"/>
      <c r="AH28" s="61">
        <v>1024.4559999999999</v>
      </c>
      <c r="AI28" s="60">
        <v>10458.984375</v>
      </c>
      <c r="AJ28" s="62">
        <v>0</v>
      </c>
      <c r="AK28" s="61"/>
      <c r="AL28" s="89"/>
      <c r="AM28" s="60"/>
      <c r="AN28" s="60"/>
      <c r="AO28" s="57"/>
      <c r="AP28" s="57"/>
      <c r="AQ28" s="57"/>
      <c r="AR28" s="59"/>
      <c r="AS28" s="58"/>
      <c r="AT28" s="57"/>
      <c r="AU28" s="57"/>
      <c r="AV28" s="56"/>
      <c r="AW28" s="55"/>
      <c r="AX28" s="53"/>
      <c r="AY28" s="53"/>
      <c r="AZ28" s="54"/>
      <c r="BA28" s="53">
        <v>5.2949999999999999</v>
      </c>
      <c r="BB28" s="53">
        <v>0.12</v>
      </c>
      <c r="BC28" s="52">
        <v>0.63200000000000001</v>
      </c>
      <c r="BD28" s="92"/>
      <c r="BE28" s="91"/>
      <c r="BH28" s="49">
        <f>SUM(H28,M28)</f>
        <v>6.0469999999999997</v>
      </c>
      <c r="HA28" s="1"/>
      <c r="HB28" s="1"/>
    </row>
    <row r="29" spans="1:210" ht="10.5" customHeight="1" x14ac:dyDescent="0.2">
      <c r="A29" s="90">
        <v>1983</v>
      </c>
      <c r="B29" s="76">
        <f>(Z29*AA29)/1000</f>
        <v>160.21547901887968</v>
      </c>
      <c r="C29" s="78">
        <f>(AC29*AB29)/1000</f>
        <v>176.81299999999999</v>
      </c>
      <c r="D29" s="78">
        <f>(AD29*AE29)/1000000</f>
        <v>118.44933647535508</v>
      </c>
      <c r="E29" s="78">
        <f>(AF29*AG29)/1000000</f>
        <v>0</v>
      </c>
      <c r="F29" s="77">
        <f>SUM(B29:E29)</f>
        <v>455.47781549423479</v>
      </c>
      <c r="G29" s="76">
        <f>((AH29*AI29)/1000000)+AJ29</f>
        <v>14.660759527259687</v>
      </c>
      <c r="H29" s="78">
        <f>((AW29*AZ29)/1000000)+((AX29*AZ29)/1000000)+BA29+BB29+BC29</f>
        <v>6.5050000000000008</v>
      </c>
      <c r="I29" s="78">
        <f>((AR29*AS29)/1000000)+AT29+AU29+AV29</f>
        <v>0</v>
      </c>
      <c r="J29" s="78">
        <f>(AK29*AL29)/1000000</f>
        <v>0</v>
      </c>
      <c r="K29" s="64">
        <f>((AM29*AN29)/1000000)+AO29+AP29+AQ29</f>
        <v>0</v>
      </c>
      <c r="L29" s="77">
        <f>SUM(G29:K29)</f>
        <v>21.165759527259688</v>
      </c>
      <c r="M29" s="78">
        <f>(BD29*BE29)/1000000</f>
        <v>0</v>
      </c>
      <c r="N29" s="76">
        <v>15.141999999999999</v>
      </c>
      <c r="O29" s="76">
        <f>SUM(B29:E29,G29:K29,M29,N29)</f>
        <v>491.78557502149448</v>
      </c>
      <c r="P29" s="75">
        <f>B29/(O29-N29)</f>
        <v>0.33613267316496331</v>
      </c>
      <c r="Q29" s="74">
        <f>C29/(O29-N29)</f>
        <v>0.3709543341521524</v>
      </c>
      <c r="R29" s="74">
        <f>D29/(O29-N29)</f>
        <v>0.24850715016983824</v>
      </c>
      <c r="S29" s="74">
        <f>G29/(O29-N29)</f>
        <v>3.075832822586259E-2</v>
      </c>
      <c r="T29" s="74">
        <f>(F29+M29)/(O29-N29)</f>
        <v>0.95559415748695398</v>
      </c>
      <c r="U29" s="74">
        <f>L29/(O29-N29)</f>
        <v>4.4405842513045954E-2</v>
      </c>
      <c r="V29" s="21"/>
      <c r="W29" s="21"/>
      <c r="Y29" s="67"/>
      <c r="Z29" s="93">
        <v>6872.0340200000001</v>
      </c>
      <c r="AA29" s="65">
        <v>23.314127746253455</v>
      </c>
      <c r="AB29" s="61">
        <v>32316</v>
      </c>
      <c r="AC29" s="64">
        <v>5.4713764079712837</v>
      </c>
      <c r="AD29" s="63">
        <v>110185.31299999999</v>
      </c>
      <c r="AE29" s="54">
        <v>1075.0011344556883</v>
      </c>
      <c r="AF29" s="63"/>
      <c r="AG29" s="54"/>
      <c r="AH29" s="61">
        <v>1393.787</v>
      </c>
      <c r="AI29" s="60">
        <v>10518.651362984219</v>
      </c>
      <c r="AJ29" s="62">
        <v>0</v>
      </c>
      <c r="AK29" s="61"/>
      <c r="AL29" s="89"/>
      <c r="AM29" s="60"/>
      <c r="AN29" s="60"/>
      <c r="AO29" s="57"/>
      <c r="AP29" s="57"/>
      <c r="AQ29" s="57"/>
      <c r="AR29" s="59"/>
      <c r="AS29" s="58"/>
      <c r="AT29" s="57"/>
      <c r="AU29" s="57"/>
      <c r="AV29" s="56"/>
      <c r="AW29" s="55"/>
      <c r="AX29" s="53"/>
      <c r="AY29" s="53"/>
      <c r="AZ29" s="54"/>
      <c r="BA29" s="53">
        <v>5.6630000000000003</v>
      </c>
      <c r="BB29" s="53">
        <v>0.128</v>
      </c>
      <c r="BC29" s="52">
        <v>0.71399999999999997</v>
      </c>
      <c r="BD29" s="92"/>
      <c r="BE29" s="91"/>
      <c r="BH29" s="49">
        <f>SUM(H29,M29)</f>
        <v>6.5050000000000008</v>
      </c>
      <c r="HA29" s="1"/>
      <c r="HB29" s="1"/>
    </row>
    <row r="30" spans="1:210" ht="10.5" customHeight="1" x14ac:dyDescent="0.2">
      <c r="A30" s="94">
        <v>1984</v>
      </c>
      <c r="B30" s="84">
        <f>(Z30*AA30)/1000</f>
        <v>185.63578496415181</v>
      </c>
      <c r="C30" s="86">
        <f>(AC30*AB30)/1000</f>
        <v>176.03399999999999</v>
      </c>
      <c r="D30" s="86">
        <f>(AD30*AE30)/1000000</f>
        <v>124.24746977745765</v>
      </c>
      <c r="E30" s="86">
        <f>(AF30*AG30)/1000000</f>
        <v>0</v>
      </c>
      <c r="F30" s="85">
        <f>SUM(B30:E30)</f>
        <v>485.91725474160944</v>
      </c>
      <c r="G30" s="84">
        <f>((AH30*AI30)/1000000)+AJ30</f>
        <v>14.516077411933862</v>
      </c>
      <c r="H30" s="86">
        <f>((AW30*AZ30)/1000000)+((AX30*AZ30)/1000000)+BA30+BB30+BC30</f>
        <v>6.7050000000000001</v>
      </c>
      <c r="I30" s="86">
        <f>((AR30*AS30)/1000000)+AT30+AU30+AV30</f>
        <v>0.39985199999999993</v>
      </c>
      <c r="J30" s="86">
        <f>(AK30*AL30)/1000000</f>
        <v>0</v>
      </c>
      <c r="K30" s="86">
        <f>((AM30*AN30)/1000000)+AO30+AP30+AQ30</f>
        <v>0</v>
      </c>
      <c r="L30" s="85">
        <f>SUM(G30:K30)</f>
        <v>21.620929411933862</v>
      </c>
      <c r="M30" s="86">
        <f>(BD30*BE30)/1000000</f>
        <v>0</v>
      </c>
      <c r="N30" s="84">
        <v>-3.7389999999999999</v>
      </c>
      <c r="O30" s="84">
        <f>SUM(B30:E30,G30:K30,M30,N30)</f>
        <v>503.79918415354331</v>
      </c>
      <c r="P30" s="83">
        <f>B30/(O30-N30)</f>
        <v>0.36575727848683842</v>
      </c>
      <c r="Q30" s="82">
        <f>C30/(O30-N30)</f>
        <v>0.34683892856964865</v>
      </c>
      <c r="R30" s="82">
        <f>D30/(O30-N30)</f>
        <v>0.24480418155074143</v>
      </c>
      <c r="S30" s="82">
        <f>G30/(O30-N30)</f>
        <v>2.8600956273158704E-2</v>
      </c>
      <c r="T30" s="82">
        <f>(F30+M30)/(O30-N30)</f>
        <v>0.95740038860722854</v>
      </c>
      <c r="U30" s="82">
        <f>L30/(O30-N30)</f>
        <v>4.259961139277154E-2</v>
      </c>
      <c r="V30" s="21"/>
      <c r="W30" s="21"/>
      <c r="Y30" s="67"/>
      <c r="Z30" s="93">
        <v>7904.9482599999992</v>
      </c>
      <c r="AA30" s="65">
        <v>23.48349146110057</v>
      </c>
      <c r="AB30" s="61">
        <v>32101</v>
      </c>
      <c r="AC30" s="64">
        <v>5.4837544001744494</v>
      </c>
      <c r="AD30" s="63">
        <v>115578.43700000001</v>
      </c>
      <c r="AE30" s="54">
        <v>1075.0056239076641</v>
      </c>
      <c r="AF30" s="63"/>
      <c r="AG30" s="54"/>
      <c r="AH30" s="61">
        <v>1390.72</v>
      </c>
      <c r="AI30" s="60">
        <v>10437.814521926672</v>
      </c>
      <c r="AJ30" s="62">
        <v>0</v>
      </c>
      <c r="AK30" s="61"/>
      <c r="AL30" s="89"/>
      <c r="AM30" s="60"/>
      <c r="AN30" s="60"/>
      <c r="AO30" s="57"/>
      <c r="AP30" s="57"/>
      <c r="AQ30" s="57"/>
      <c r="AR30" s="59">
        <v>38.299999999999997</v>
      </c>
      <c r="AS30" s="58">
        <v>10440</v>
      </c>
      <c r="AT30" s="57"/>
      <c r="AU30" s="57"/>
      <c r="AV30" s="56"/>
      <c r="AW30" s="55"/>
      <c r="AX30" s="53"/>
      <c r="AY30" s="53"/>
      <c r="AZ30" s="54"/>
      <c r="BA30" s="53">
        <v>5.8460000000000001</v>
      </c>
      <c r="BB30" s="53">
        <v>0.13100000000000001</v>
      </c>
      <c r="BC30" s="52">
        <v>0.72799999999999998</v>
      </c>
      <c r="BD30" s="92"/>
      <c r="BE30" s="91"/>
      <c r="BH30" s="49">
        <f>SUM(H30,M30)</f>
        <v>6.7050000000000001</v>
      </c>
      <c r="HA30" s="1"/>
      <c r="HB30" s="1"/>
    </row>
    <row r="31" spans="1:210" ht="10.5" customHeight="1" x14ac:dyDescent="0.2">
      <c r="A31" s="90">
        <v>1985</v>
      </c>
      <c r="B31" s="76">
        <f>(Z31*AA31)/1000</f>
        <v>199.36634744381792</v>
      </c>
      <c r="C31" s="78">
        <f>(AC31*AB31)/1000</f>
        <v>174.05199999999999</v>
      </c>
      <c r="D31" s="78">
        <f>(AD31*AE31)/1000000</f>
        <v>123.74965600215431</v>
      </c>
      <c r="E31" s="78">
        <f>(AF31*AG31)/1000000</f>
        <v>0</v>
      </c>
      <c r="F31" s="77">
        <f>SUM(B31:E31)</f>
        <v>497.1680034459722</v>
      </c>
      <c r="G31" s="76">
        <f>((AH31*AI31)/1000000)+AJ31</f>
        <v>10.646052237487734</v>
      </c>
      <c r="H31" s="78">
        <f>((AW31*AZ31)/1000000)+((AX31*AZ31)/1000000)+BA31+BB31+BC31</f>
        <v>6.89</v>
      </c>
      <c r="I31" s="78">
        <f>((AR31*AS31)/1000000)+AT31+AU31+AV31</f>
        <v>1.1441032099999999</v>
      </c>
      <c r="J31" s="78">
        <f>(AK31*AL31)/1000000</f>
        <v>0</v>
      </c>
      <c r="K31" s="64">
        <f>((AM31*AN31)/1000000)+AO31+AP31+AQ31</f>
        <v>0</v>
      </c>
      <c r="L31" s="77">
        <f>SUM(G31:K31)</f>
        <v>18.680155447487735</v>
      </c>
      <c r="M31" s="78">
        <f>(BD31*BE31)/1000000</f>
        <v>0</v>
      </c>
      <c r="N31" s="76">
        <v>-15.455</v>
      </c>
      <c r="O31" s="76">
        <f>SUM(B31:E31,G31:K31,M31,N31)</f>
        <v>500.39315889346</v>
      </c>
      <c r="P31" s="75">
        <f>B31/(O31-N31)</f>
        <v>0.38648261897740682</v>
      </c>
      <c r="Q31" s="74">
        <f>C31/(O31-N31)</f>
        <v>0.3374093655260047</v>
      </c>
      <c r="R31" s="74">
        <f>D31/(O31-N31)</f>
        <v>0.23989550775485619</v>
      </c>
      <c r="S31" s="74">
        <f>G31/(O31-N31)</f>
        <v>2.0637957224320543E-2</v>
      </c>
      <c r="T31" s="74">
        <f>(F31+M31)/(O31-N31)</f>
        <v>0.96378749225826765</v>
      </c>
      <c r="U31" s="74">
        <f>L31/(O31-N31)</f>
        <v>3.6212507741732229E-2</v>
      </c>
      <c r="V31" s="21"/>
      <c r="W31" s="21"/>
      <c r="Y31" s="67"/>
      <c r="Z31" s="93">
        <v>8303.0144700000001</v>
      </c>
      <c r="AA31" s="65">
        <v>24.011321209201494</v>
      </c>
      <c r="AB31" s="61">
        <v>31809</v>
      </c>
      <c r="AC31" s="64">
        <v>5.4717847150177619</v>
      </c>
      <c r="AD31" s="63">
        <v>115116.68</v>
      </c>
      <c r="AE31" s="54">
        <v>1074.9932677189292</v>
      </c>
      <c r="AF31" s="63"/>
      <c r="AG31" s="54"/>
      <c r="AH31" s="61">
        <v>1019.005</v>
      </c>
      <c r="AI31" s="60">
        <v>10447.497546614328</v>
      </c>
      <c r="AJ31" s="62">
        <v>0</v>
      </c>
      <c r="AK31" s="61"/>
      <c r="AL31" s="89"/>
      <c r="AM31" s="60"/>
      <c r="AN31" s="60"/>
      <c r="AO31" s="57"/>
      <c r="AP31" s="57"/>
      <c r="AQ31" s="57"/>
      <c r="AR31" s="59">
        <v>109.515</v>
      </c>
      <c r="AS31" s="58">
        <v>10447.000045655846</v>
      </c>
      <c r="AT31" s="57"/>
      <c r="AU31" s="57"/>
      <c r="AV31" s="56"/>
      <c r="AW31" s="55"/>
      <c r="AX31" s="53"/>
      <c r="AY31" s="53"/>
      <c r="AZ31" s="54"/>
      <c r="BA31" s="53">
        <v>6.0220000000000002</v>
      </c>
      <c r="BB31" s="53">
        <v>0.14299999999999999</v>
      </c>
      <c r="BC31" s="52">
        <v>0.72499999999999998</v>
      </c>
      <c r="BD31" s="92"/>
      <c r="BE31" s="91"/>
      <c r="BH31" s="49">
        <f>SUM(H31,M31)</f>
        <v>6.89</v>
      </c>
      <c r="HA31" s="1"/>
      <c r="HB31" s="1"/>
    </row>
    <row r="32" spans="1:210" ht="10.5" customHeight="1" x14ac:dyDescent="0.2">
      <c r="A32" s="94">
        <v>1986</v>
      </c>
      <c r="B32" s="84">
        <f>(Z32*AA32)/1000</f>
        <v>188.95400000000001</v>
      </c>
      <c r="C32" s="86">
        <f>(AC32*AB32)/1000</f>
        <v>188.16300000000001</v>
      </c>
      <c r="D32" s="86">
        <f>(AD32*AE32)/1000000</f>
        <v>99.705831255830745</v>
      </c>
      <c r="E32" s="86">
        <f>(AF32*AG32)/1000000</f>
        <v>0</v>
      </c>
      <c r="F32" s="85">
        <f>SUM(B32:E32)</f>
        <v>476.82283125583075</v>
      </c>
      <c r="G32" s="84">
        <f>((AH32*AI32)/1000000)+AJ32</f>
        <v>14.751603484784146</v>
      </c>
      <c r="H32" s="86">
        <f>((AW32*AZ32)/1000000)+((AX32*AZ32)/1000000)+BA32+BB32+BC32</f>
        <v>6.4509999999999996</v>
      </c>
      <c r="I32" s="86">
        <f>((AR32*AS32)/1000000)+AT32+AU32+AV32</f>
        <v>1.7925858299999999</v>
      </c>
      <c r="J32" s="86">
        <f>(AK32*AL32)/1000000</f>
        <v>0</v>
      </c>
      <c r="K32" s="86">
        <f>((AM32*AN32)/1000000)+AO32+AP32+AQ32</f>
        <v>0</v>
      </c>
      <c r="L32" s="85">
        <f>SUM(G32:K32)</f>
        <v>22.995189314784145</v>
      </c>
      <c r="M32" s="86">
        <f>(BD32*BE32)/1000000</f>
        <v>0</v>
      </c>
      <c r="N32" s="84">
        <v>-29.055</v>
      </c>
      <c r="O32" s="84">
        <f>SUM(B32:E32,G32:K32,M32,N32)</f>
        <v>470.76302057061491</v>
      </c>
      <c r="P32" s="83">
        <f>B32/(O32-N32)</f>
        <v>0.37804559304260688</v>
      </c>
      <c r="Q32" s="82">
        <f>C32/(O32-N32)</f>
        <v>0.37646301705005475</v>
      </c>
      <c r="R32" s="82">
        <f>D32/(O32-N32)</f>
        <v>0.19948426657766771</v>
      </c>
      <c r="S32" s="82">
        <f>G32/(O32-N32)</f>
        <v>2.9513948832703245E-2</v>
      </c>
      <c r="T32" s="82">
        <f>(F32+M32)/(O32-N32)</f>
        <v>0.95399287667032928</v>
      </c>
      <c r="U32" s="82">
        <f>L32/(O32-N32)</f>
        <v>4.6007123329670656E-2</v>
      </c>
      <c r="V32" s="21"/>
      <c r="W32" s="21"/>
      <c r="Y32" s="67"/>
      <c r="Z32" s="93">
        <v>8112</v>
      </c>
      <c r="AA32" s="65">
        <v>23.293145956607496</v>
      </c>
      <c r="AB32" s="61">
        <v>34406</v>
      </c>
      <c r="AC32" s="64">
        <v>5.4689007731209669</v>
      </c>
      <c r="AD32" s="63">
        <v>105174.822</v>
      </c>
      <c r="AE32" s="54">
        <v>948.00095079629182</v>
      </c>
      <c r="AF32" s="63"/>
      <c r="AG32" s="54"/>
      <c r="AH32" s="61">
        <v>1412.579</v>
      </c>
      <c r="AI32" s="60">
        <v>10443.029016277424</v>
      </c>
      <c r="AJ32" s="62">
        <v>0</v>
      </c>
      <c r="AK32" s="61"/>
      <c r="AL32" s="89"/>
      <c r="AM32" s="60"/>
      <c r="AN32" s="60"/>
      <c r="AO32" s="57"/>
      <c r="AP32" s="57"/>
      <c r="AQ32" s="57"/>
      <c r="AR32" s="59">
        <v>171.60499999999999</v>
      </c>
      <c r="AS32" s="58">
        <v>10446</v>
      </c>
      <c r="AT32" s="57"/>
      <c r="AU32" s="57"/>
      <c r="AV32" s="56"/>
      <c r="AW32" s="55"/>
      <c r="AX32" s="53"/>
      <c r="AY32" s="53"/>
      <c r="AZ32" s="54"/>
      <c r="BA32" s="53">
        <v>5.4859999999999998</v>
      </c>
      <c r="BB32" s="53">
        <v>0.161</v>
      </c>
      <c r="BC32" s="52">
        <v>0.80400000000000005</v>
      </c>
      <c r="BD32" s="92"/>
      <c r="BE32" s="91"/>
      <c r="BH32" s="49">
        <f>SUM(H32,M32)</f>
        <v>6.4509999999999996</v>
      </c>
      <c r="HA32" s="1"/>
      <c r="HB32" s="1"/>
    </row>
    <row r="33" spans="1:210" ht="10.5" customHeight="1" x14ac:dyDescent="0.2">
      <c r="A33" s="90">
        <v>1987</v>
      </c>
      <c r="B33" s="76">
        <f>(Z33*AA33)/1000</f>
        <v>273.76681121368676</v>
      </c>
      <c r="C33" s="78">
        <f>(AC33*AB33)/1000</f>
        <v>192.227</v>
      </c>
      <c r="D33" s="78">
        <f>(AD33*AE33)/1000000</f>
        <v>106.90624624009214</v>
      </c>
      <c r="E33" s="78">
        <f>(AF33*AG33)/1000000</f>
        <v>0</v>
      </c>
      <c r="F33" s="77">
        <f>SUM(B33:E33)</f>
        <v>572.90005745377891</v>
      </c>
      <c r="G33" s="76">
        <f>((AH33*AI33)/1000000)+AJ33</f>
        <v>8.9197085186915874</v>
      </c>
      <c r="H33" s="78">
        <f>((AW33*AZ33)/1000000)+((AX33*AZ33)/1000000)+BA33+BB33+BC33</f>
        <v>3.6360000000000001</v>
      </c>
      <c r="I33" s="78">
        <f>((AR33*AS33)/1000000)+AT33+AU33+AV33</f>
        <v>1.70742404</v>
      </c>
      <c r="J33" s="78">
        <f>(AK33*AL33)/1000000</f>
        <v>0</v>
      </c>
      <c r="K33" s="64">
        <f>((AM33*AN33)/1000000)+AO33+AP33+AQ33</f>
        <v>0</v>
      </c>
      <c r="L33" s="77">
        <f>SUM(G33:K33)</f>
        <v>14.263132558691588</v>
      </c>
      <c r="M33" s="78">
        <f>(BD33*BE33)/1000000</f>
        <v>0</v>
      </c>
      <c r="N33" s="76">
        <v>-124.92400000000001</v>
      </c>
      <c r="O33" s="76">
        <f>SUM(B33:E33,G33:K33,M33,N33)</f>
        <v>462.23919001247043</v>
      </c>
      <c r="P33" s="75">
        <f>B33/(O33-N33)</f>
        <v>0.4662533617066022</v>
      </c>
      <c r="Q33" s="74">
        <f>C33/(O33-N33)</f>
        <v>0.32738257995348347</v>
      </c>
      <c r="R33" s="74">
        <f>D33/(O33-N33)</f>
        <v>0.18207245968164595</v>
      </c>
      <c r="S33" s="74">
        <f>G33/(O33-N33)</f>
        <v>1.5191191597862507E-2</v>
      </c>
      <c r="T33" s="74">
        <f>(F33+M33)/(O33-N33)</f>
        <v>0.97570840134173165</v>
      </c>
      <c r="U33" s="74">
        <f>L33/(O33-N33)</f>
        <v>2.4291598658268517E-2</v>
      </c>
      <c r="V33" s="21"/>
      <c r="W33" s="21"/>
      <c r="Y33" s="67"/>
      <c r="Z33" s="93">
        <v>11806</v>
      </c>
      <c r="AA33" s="65">
        <v>23.18878631320403</v>
      </c>
      <c r="AB33" s="61">
        <v>35172</v>
      </c>
      <c r="AC33" s="64">
        <v>5.4653417491186174</v>
      </c>
      <c r="AD33" s="63">
        <v>98987.228000000003</v>
      </c>
      <c r="AE33" s="54">
        <v>1080.0004040934668</v>
      </c>
      <c r="AF33" s="63"/>
      <c r="AG33" s="54"/>
      <c r="AH33" s="61">
        <v>856.06799999999998</v>
      </c>
      <c r="AI33" s="60">
        <v>10419.392523364486</v>
      </c>
      <c r="AJ33" s="62">
        <v>0</v>
      </c>
      <c r="AK33" s="61"/>
      <c r="AL33" s="89"/>
      <c r="AM33" s="60"/>
      <c r="AN33" s="60"/>
      <c r="AO33" s="57"/>
      <c r="AP33" s="57"/>
      <c r="AQ33" s="57"/>
      <c r="AR33" s="59">
        <v>163.876</v>
      </c>
      <c r="AS33" s="58">
        <v>10418.999975591301</v>
      </c>
      <c r="AT33" s="57"/>
      <c r="AU33" s="57"/>
      <c r="AV33" s="56"/>
      <c r="AW33" s="55"/>
      <c r="AX33" s="53"/>
      <c r="AY33" s="53"/>
      <c r="AZ33" s="54"/>
      <c r="BA33" s="53">
        <v>2.75</v>
      </c>
      <c r="BB33" s="53">
        <v>9.4E-2</v>
      </c>
      <c r="BC33" s="52">
        <v>0.79200000000000004</v>
      </c>
      <c r="BD33" s="92"/>
      <c r="BE33" s="91"/>
      <c r="BH33" s="49">
        <f>SUM(H33,M33)</f>
        <v>3.6360000000000001</v>
      </c>
      <c r="HA33" s="1"/>
      <c r="HB33" s="1"/>
    </row>
    <row r="34" spans="1:210" ht="10.5" customHeight="1" x14ac:dyDescent="0.2">
      <c r="A34" s="94">
        <v>1988</v>
      </c>
      <c r="B34" s="84">
        <f>(Z34*AA34)/1000</f>
        <v>337.98500000000001</v>
      </c>
      <c r="C34" s="86">
        <f>(AC34*AB34)/1000</f>
        <v>196.678</v>
      </c>
      <c r="D34" s="86">
        <f>(AD34*AE34)/1000000</f>
        <v>117.77814377276439</v>
      </c>
      <c r="E34" s="86">
        <f>(AF34*AG34)/1000000</f>
        <v>0</v>
      </c>
      <c r="F34" s="85">
        <f>SUM(B34:E34)</f>
        <v>652.44114377276446</v>
      </c>
      <c r="G34" s="84">
        <f>((AH34*AI34)/1000000)+AJ34</f>
        <v>6.1241151500843172</v>
      </c>
      <c r="H34" s="86">
        <f>((AW34*AZ34)/1000000)+((AX34*AZ34)/1000000)+BA34+BB34+BC34</f>
        <v>3.8560000000000003</v>
      </c>
      <c r="I34" s="86">
        <f>((AR34*AS34)/1000000)+AT34+AU34+AV34</f>
        <v>1.7986989000000004</v>
      </c>
      <c r="J34" s="86">
        <f>(AK34*AL34)/1000000</f>
        <v>0</v>
      </c>
      <c r="K34" s="86">
        <f>((AM34*AN34)/1000000)+AO34+AP34+AQ34</f>
        <v>0</v>
      </c>
      <c r="L34" s="85">
        <f>SUM(G34:K34)</f>
        <v>11.778814050084318</v>
      </c>
      <c r="M34" s="86">
        <f>(BD34*BE34)/1000000</f>
        <v>0</v>
      </c>
      <c r="N34" s="84">
        <v>-137.917</v>
      </c>
      <c r="O34" s="84">
        <f>SUM(B34:E34,G34:K34,M34,N34)</f>
        <v>526.30295782284873</v>
      </c>
      <c r="P34" s="83">
        <f>B34/(O34-N34)</f>
        <v>0.50884499331792521</v>
      </c>
      <c r="Q34" s="82">
        <f>C34/(O34-N34)</f>
        <v>0.29610371938335395</v>
      </c>
      <c r="R34" s="82">
        <f>D34/(O34-N34)</f>
        <v>0.17731798387813047</v>
      </c>
      <c r="S34" s="82">
        <f>G34/(O34-N34)</f>
        <v>9.2200107478818839E-3</v>
      </c>
      <c r="T34" s="82">
        <f>(F34+M34)/(O34-N34)</f>
        <v>0.98226669657940968</v>
      </c>
      <c r="U34" s="82">
        <f>L34/(O34-N34)</f>
        <v>1.7733303420590374E-2</v>
      </c>
      <c r="V34" s="21"/>
      <c r="W34" s="21"/>
      <c r="Y34" s="67"/>
      <c r="Z34" s="93">
        <v>14513</v>
      </c>
      <c r="AA34" s="65">
        <v>23.288431061806655</v>
      </c>
      <c r="AB34" s="61">
        <v>35971</v>
      </c>
      <c r="AC34" s="64">
        <v>5.4676822996302574</v>
      </c>
      <c r="AD34" s="63">
        <v>108953.133</v>
      </c>
      <c r="AE34" s="54">
        <v>1080.9982285939809</v>
      </c>
      <c r="AF34" s="63"/>
      <c r="AG34" s="54"/>
      <c r="AH34" s="61">
        <v>593.10799999999995</v>
      </c>
      <c r="AI34" s="60">
        <v>10325.463743676222</v>
      </c>
      <c r="AJ34" s="62">
        <v>0</v>
      </c>
      <c r="AK34" s="61"/>
      <c r="AL34" s="89"/>
      <c r="AM34" s="60"/>
      <c r="AN34" s="60"/>
      <c r="AO34" s="57"/>
      <c r="AP34" s="57"/>
      <c r="AQ34" s="57"/>
      <c r="AR34" s="59">
        <v>174.22499999999999</v>
      </c>
      <c r="AS34" s="58">
        <v>10324.000000000002</v>
      </c>
      <c r="AT34" s="57"/>
      <c r="AU34" s="57"/>
      <c r="AV34" s="56"/>
      <c r="AW34" s="55"/>
      <c r="AX34" s="53"/>
      <c r="AY34" s="53"/>
      <c r="AZ34" s="54"/>
      <c r="BA34" s="53">
        <v>2.9350000000000001</v>
      </c>
      <c r="BB34" s="53">
        <v>0.10299999999999999</v>
      </c>
      <c r="BC34" s="52">
        <v>0.81799999999999995</v>
      </c>
      <c r="BD34" s="92"/>
      <c r="BE34" s="91"/>
      <c r="BH34" s="49">
        <f>SUM(H34,M34)</f>
        <v>3.8560000000000003</v>
      </c>
      <c r="HA34" s="1"/>
      <c r="HB34" s="1"/>
    </row>
    <row r="35" spans="1:210" ht="10.5" customHeight="1" x14ac:dyDescent="0.2">
      <c r="A35" s="90">
        <v>1989</v>
      </c>
      <c r="B35" s="76">
        <f>(Z35*AA35)/1000</f>
        <v>349.73097402286623</v>
      </c>
      <c r="C35" s="78">
        <f>(AC35*AB35)/1000</f>
        <v>190.14099999999999</v>
      </c>
      <c r="D35" s="78">
        <f>(AD35*AE35)/1000000</f>
        <v>123.41371194667819</v>
      </c>
      <c r="E35" s="78">
        <f>(AF35*AG35)/1000000</f>
        <v>0</v>
      </c>
      <c r="F35" s="77">
        <f>SUM(B35:E35)</f>
        <v>663.28568596954437</v>
      </c>
      <c r="G35" s="76">
        <f>((AH35*AI35)/1000000)+AJ35</f>
        <v>5.8556117882562262</v>
      </c>
      <c r="H35" s="78">
        <f>((AW35*AZ35)/1000000)+((AX35*AZ35)/1000000)+BA35+BB35+BC35</f>
        <v>3.544</v>
      </c>
      <c r="I35" s="78">
        <f>((AR35*AS35)/1000000)+AT35+AU35+AV35</f>
        <v>2.2383321</v>
      </c>
      <c r="J35" s="78">
        <f>(AK35*AL35)/1000000</f>
        <v>0</v>
      </c>
      <c r="K35" s="64">
        <f>((AM35*AN35)/1000000)+AO35+AP35+AQ35</f>
        <v>3.4000000000000002E-2</v>
      </c>
      <c r="L35" s="77">
        <f>SUM(G35:K35)</f>
        <v>11.671943888256228</v>
      </c>
      <c r="M35" s="78">
        <f>(BD35*BE35)/1000000</f>
        <v>0</v>
      </c>
      <c r="N35" s="76">
        <v>-137.34100000000001</v>
      </c>
      <c r="O35" s="76">
        <f>SUM(B35:E35,G35:K35,M35,N35)</f>
        <v>537.6166298578006</v>
      </c>
      <c r="P35" s="75">
        <f>B35/(O35-N35)</f>
        <v>0.51815248624798449</v>
      </c>
      <c r="Q35" s="74">
        <f>C35/(O35-N35)</f>
        <v>0.28170805334856158</v>
      </c>
      <c r="R35" s="74">
        <f>D35/(O35-N35)</f>
        <v>0.18284660619760512</v>
      </c>
      <c r="S35" s="74">
        <f>G35/(O35-N35)</f>
        <v>8.6755249947909775E-3</v>
      </c>
      <c r="T35" s="74">
        <f>(F35+M35)/(O35-N35)</f>
        <v>0.98270714579415119</v>
      </c>
      <c r="U35" s="74">
        <f>L35/(O35-N35)</f>
        <v>1.7292854205848834E-2</v>
      </c>
      <c r="V35" s="21"/>
      <c r="W35" s="21"/>
      <c r="Y35" s="67"/>
      <c r="Z35" s="93">
        <v>15044.3</v>
      </c>
      <c r="AA35" s="65">
        <v>23.246742887529912</v>
      </c>
      <c r="AB35" s="61">
        <v>34694</v>
      </c>
      <c r="AC35" s="64">
        <v>5.4805153628869547</v>
      </c>
      <c r="AD35" s="63">
        <v>113536.73500000002</v>
      </c>
      <c r="AE35" s="54">
        <v>1086.9936672626545</v>
      </c>
      <c r="AF35" s="63"/>
      <c r="AG35" s="54"/>
      <c r="AH35" s="61">
        <v>561.67499999999995</v>
      </c>
      <c r="AI35" s="60">
        <v>10425.266903914589</v>
      </c>
      <c r="AJ35" s="62">
        <v>0</v>
      </c>
      <c r="AK35" s="61"/>
      <c r="AL35" s="89"/>
      <c r="AM35" s="60"/>
      <c r="AN35" s="60"/>
      <c r="AO35" s="57">
        <v>3.4000000000000002E-2</v>
      </c>
      <c r="AP35" s="57"/>
      <c r="AQ35" s="57"/>
      <c r="AR35" s="59">
        <v>173.15299999999999</v>
      </c>
      <c r="AS35" s="58">
        <v>10432.000023100958</v>
      </c>
      <c r="AT35" s="57">
        <v>5.5E-2</v>
      </c>
      <c r="AU35" s="57">
        <v>0.13700000000000001</v>
      </c>
      <c r="AV35" s="56">
        <v>0.24</v>
      </c>
      <c r="AW35" s="55"/>
      <c r="AX35" s="53"/>
      <c r="AY35" s="53"/>
      <c r="AZ35" s="54"/>
      <c r="BA35" s="53">
        <v>2.9670000000000001</v>
      </c>
      <c r="BB35" s="53">
        <v>0.24</v>
      </c>
      <c r="BC35" s="52">
        <v>0.33700000000000002</v>
      </c>
      <c r="BD35" s="92"/>
      <c r="BE35" s="91"/>
      <c r="BH35" s="49">
        <f>SUM(H35,M35)</f>
        <v>3.544</v>
      </c>
      <c r="HA35" s="1"/>
      <c r="HB35" s="1"/>
    </row>
    <row r="36" spans="1:210" ht="10.5" customHeight="1" x14ac:dyDescent="0.2">
      <c r="A36" s="94">
        <v>1990</v>
      </c>
      <c r="B36" s="84">
        <f>(Z36*AA36)/1000</f>
        <v>366.81869068496633</v>
      </c>
      <c r="C36" s="86">
        <f>(AC36*AB36)/1000</f>
        <v>193.227</v>
      </c>
      <c r="D36" s="86">
        <f>(AD36*AE36)/1000000</f>
        <v>126.91257459208045</v>
      </c>
      <c r="E36" s="86">
        <f>(AF36*AG36)/1000000</f>
        <v>1.8949300098425197</v>
      </c>
      <c r="F36" s="85">
        <f>SUM(B36:E36)</f>
        <v>688.85319528688922</v>
      </c>
      <c r="G36" s="84">
        <f>((AH36*AI36)/1000000)+AJ36</f>
        <v>5.2936122578740159</v>
      </c>
      <c r="H36" s="86">
        <f>((AW36*AZ36)/1000000)+((AX36*AZ36)/1000000)+BA36+BB36+BC36</f>
        <v>3.4419999999999997</v>
      </c>
      <c r="I36" s="86">
        <f>((AR36*AS36)/1000000)+AT36+AU36+AV36</f>
        <v>2.0032836500000002</v>
      </c>
      <c r="J36" s="86">
        <f>(AK36*AL36)/1000000</f>
        <v>0</v>
      </c>
      <c r="K36" s="86">
        <f>((AM36*AN36)/1000000)+AO36+AP36+AQ36</f>
        <v>0.04</v>
      </c>
      <c r="L36" s="85">
        <f>SUM(G36:K36)</f>
        <v>10.778895907874015</v>
      </c>
      <c r="M36" s="86">
        <f>(BD36*BE36)/1000000</f>
        <v>0</v>
      </c>
      <c r="N36" s="84">
        <v>-159.65600000000001</v>
      </c>
      <c r="O36" s="84">
        <f>SUM(B36:E36,G36:K36,M36,N36)</f>
        <v>539.97609119476306</v>
      </c>
      <c r="P36" s="83">
        <f>B36/(O36-N36)</f>
        <v>0.52430226586454798</v>
      </c>
      <c r="Q36" s="82">
        <f>C36/(O36-N36)</f>
        <v>0.27618372917975487</v>
      </c>
      <c r="R36" s="82">
        <f>D36/(O36-N36)</f>
        <v>0.18139901841173639</v>
      </c>
      <c r="S36" s="82">
        <f>G36/(O36-N36)</f>
        <v>7.566279941267566E-3</v>
      </c>
      <c r="T36" s="82">
        <f>(F36+M36)/(O36-N36)</f>
        <v>0.98459347985386625</v>
      </c>
      <c r="U36" s="82">
        <f>L36/(O36-N36)</f>
        <v>1.5406520146134054E-2</v>
      </c>
      <c r="V36" s="21"/>
      <c r="W36" s="21"/>
      <c r="Y36" s="67"/>
      <c r="Z36" s="93">
        <v>15737</v>
      </c>
      <c r="AA36" s="65">
        <v>23.309315033676452</v>
      </c>
      <c r="AB36" s="61">
        <v>35082</v>
      </c>
      <c r="AC36" s="64">
        <v>5.5078672823670258</v>
      </c>
      <c r="AD36" s="63">
        <v>116647.609</v>
      </c>
      <c r="AE36" s="54">
        <v>1087.9997942527948</v>
      </c>
      <c r="AF36" s="63">
        <v>182.005</v>
      </c>
      <c r="AG36" s="54">
        <v>10411.417322834646</v>
      </c>
      <c r="AH36" s="61">
        <v>508.44299999999998</v>
      </c>
      <c r="AI36" s="60">
        <v>10411.417322834646</v>
      </c>
      <c r="AJ36" s="62">
        <v>0</v>
      </c>
      <c r="AK36" s="61"/>
      <c r="AL36" s="89"/>
      <c r="AM36" s="60"/>
      <c r="AN36" s="60"/>
      <c r="AO36" s="57">
        <v>0.04</v>
      </c>
      <c r="AP36" s="57"/>
      <c r="AQ36" s="57"/>
      <c r="AR36" s="59">
        <v>151.82499999999999</v>
      </c>
      <c r="AS36" s="58">
        <v>10402.000000000002</v>
      </c>
      <c r="AT36" s="57">
        <v>5.5E-2</v>
      </c>
      <c r="AU36" s="57">
        <v>0.13600000000000001</v>
      </c>
      <c r="AV36" s="56">
        <v>0.23300000000000001</v>
      </c>
      <c r="AW36" s="55"/>
      <c r="AX36" s="53"/>
      <c r="AY36" s="53"/>
      <c r="AZ36" s="54"/>
      <c r="BA36" s="53">
        <v>2.964</v>
      </c>
      <c r="BB36" s="53">
        <v>0.32400000000000001</v>
      </c>
      <c r="BC36" s="52">
        <v>0.154</v>
      </c>
      <c r="BD36" s="92"/>
      <c r="BE36" s="91"/>
      <c r="BH36" s="49">
        <f>SUM(H36,M36)</f>
        <v>3.4419999999999997</v>
      </c>
      <c r="HA36" s="1"/>
      <c r="HB36" s="1"/>
    </row>
    <row r="37" spans="1:210" ht="10.5" customHeight="1" x14ac:dyDescent="0.2">
      <c r="A37" s="90">
        <v>1991</v>
      </c>
      <c r="B37" s="76">
        <f>(Z37*AA37)/1000</f>
        <v>344.35571417014967</v>
      </c>
      <c r="C37" s="78">
        <f>(AC37*AB37)/1000</f>
        <v>205.358</v>
      </c>
      <c r="D37" s="78">
        <f>(AD37*AE37)/1000000</f>
        <v>142.45833155719086</v>
      </c>
      <c r="E37" s="78">
        <f>(AF37*AG37)/1000000</f>
        <v>2.1267567559808609</v>
      </c>
      <c r="F37" s="77">
        <f>SUM(B37:E37)</f>
        <v>694.29880248332131</v>
      </c>
      <c r="G37" s="76">
        <f>((AH37*AI37)/1000000)+AJ37</f>
        <v>6.5426347607655506</v>
      </c>
      <c r="H37" s="78">
        <f>((AW37*AZ37)/1000000)+((AX37*AZ37)/1000000)+BA37+BB37+BC37</f>
        <v>3.6050000000000004</v>
      </c>
      <c r="I37" s="78">
        <f>((AR37*AS37)/1000000)+AT37+AU37+AV37</f>
        <v>2.36461108</v>
      </c>
      <c r="J37" s="78">
        <f>(AK37*AL37)/1000000</f>
        <v>0</v>
      </c>
      <c r="K37" s="64">
        <f>((AM37*AN37)/1000000)+AO37+AP37+AQ37</f>
        <v>0.04</v>
      </c>
      <c r="L37" s="77">
        <f>SUM(G37:K37)</f>
        <v>12.552245840765551</v>
      </c>
      <c r="M37" s="78">
        <f>(BD37*BE37)/1000000</f>
        <v>0</v>
      </c>
      <c r="N37" s="76">
        <v>-136.69399999999999</v>
      </c>
      <c r="O37" s="76">
        <f>SUM(B37:E37,G37:K37,M37,N37)</f>
        <v>570.15704832408687</v>
      </c>
      <c r="P37" s="75">
        <f>B37/(O37-N37)</f>
        <v>0.48716871112605992</v>
      </c>
      <c r="Q37" s="74">
        <f>C37/(O37-N37)</f>
        <v>0.29052514032043231</v>
      </c>
      <c r="R37" s="74">
        <f>D37/(O37-N37)</f>
        <v>0.20153939347611266</v>
      </c>
      <c r="S37" s="74">
        <f>G37/(O37-N37)</f>
        <v>9.2560303564348575E-3</v>
      </c>
      <c r="T37" s="74">
        <f>(F37+M37)/(O37-N37)</f>
        <v>0.98224202132751115</v>
      </c>
      <c r="U37" s="74">
        <f>L37/(O37-N37)</f>
        <v>1.7757978672488895E-2</v>
      </c>
      <c r="V37" s="21"/>
      <c r="W37" s="21"/>
      <c r="Y37" s="67"/>
      <c r="Z37" s="93">
        <v>14833.6</v>
      </c>
      <c r="AA37" s="65">
        <v>23.214574625859512</v>
      </c>
      <c r="AB37" s="61">
        <v>36933</v>
      </c>
      <c r="AC37" s="64">
        <v>5.5602848401158855</v>
      </c>
      <c r="AD37" s="63">
        <v>132766.30900000001</v>
      </c>
      <c r="AE37" s="54">
        <v>1073.0006176280071</v>
      </c>
      <c r="AF37" s="63">
        <v>203.80199999999999</v>
      </c>
      <c r="AG37" s="54">
        <v>10435.406698564593</v>
      </c>
      <c r="AH37" s="61">
        <v>626.96500000000003</v>
      </c>
      <c r="AI37" s="60">
        <v>10435.406698564593</v>
      </c>
      <c r="AJ37" s="62">
        <v>0</v>
      </c>
      <c r="AK37" s="61"/>
      <c r="AL37" s="89"/>
      <c r="AM37" s="60"/>
      <c r="AN37" s="60"/>
      <c r="AO37" s="57">
        <v>0.04</v>
      </c>
      <c r="AP37" s="57"/>
      <c r="AQ37" s="57"/>
      <c r="AR37" s="59">
        <v>186.24100000000001</v>
      </c>
      <c r="AS37" s="58">
        <v>10436.000021477546</v>
      </c>
      <c r="AT37" s="57">
        <v>5.5E-2</v>
      </c>
      <c r="AU37" s="57">
        <v>0.13600000000000001</v>
      </c>
      <c r="AV37" s="56">
        <v>0.23</v>
      </c>
      <c r="AW37" s="55"/>
      <c r="AX37" s="53"/>
      <c r="AY37" s="53"/>
      <c r="AZ37" s="54"/>
      <c r="BA37" s="53">
        <v>3.1070000000000002</v>
      </c>
      <c r="BB37" s="53">
        <v>0.33800000000000002</v>
      </c>
      <c r="BC37" s="52">
        <v>0.16</v>
      </c>
      <c r="BD37" s="92"/>
      <c r="BE37" s="91"/>
      <c r="BH37" s="49">
        <f>SUM(H37,M37)</f>
        <v>3.6050000000000004</v>
      </c>
      <c r="HA37" s="1"/>
      <c r="HB37" s="1"/>
    </row>
    <row r="38" spans="1:210" ht="10.5" customHeight="1" x14ac:dyDescent="0.2">
      <c r="A38" s="94">
        <v>1992</v>
      </c>
      <c r="B38" s="84">
        <f>(Z38*AA38)/1000</f>
        <v>363.04907100960622</v>
      </c>
      <c r="C38" s="86">
        <f>(AC38*AB38)/1000</f>
        <v>201.74500000000003</v>
      </c>
      <c r="D38" s="86">
        <f>(AD38*AE38)/1000000</f>
        <v>132.21575446212486</v>
      </c>
      <c r="E38" s="86">
        <f>(AF38*AG38)/1000000</f>
        <v>2.3836062790697672</v>
      </c>
      <c r="F38" s="85">
        <f>SUM(B38:E38)</f>
        <v>699.39343175080091</v>
      </c>
      <c r="G38" s="84">
        <f>((AH38*AI38)/1000000)+AJ38</f>
        <v>6.2339739534883725</v>
      </c>
      <c r="H38" s="86">
        <f>((AW38*AZ38)/1000000)+((AX38*AZ38)/1000000)+BA38+BB38+BC38</f>
        <v>3.762</v>
      </c>
      <c r="I38" s="86">
        <f>((AR38*AS38)/1000000)+AT38+AU38+AV38</f>
        <v>2.8327504085046336</v>
      </c>
      <c r="J38" s="86">
        <f>(AK38*AL38)/1000000</f>
        <v>0</v>
      </c>
      <c r="K38" s="86">
        <f>((AM38*AN38)/1000000)+AO38+AP38+AQ38</f>
        <v>0.04</v>
      </c>
      <c r="L38" s="85">
        <f>SUM(G38:K38)</f>
        <v>12.868724361993005</v>
      </c>
      <c r="M38" s="86">
        <f>(BD38*BE38)/1000000</f>
        <v>0</v>
      </c>
      <c r="N38" s="84">
        <v>-155.21799999999999</v>
      </c>
      <c r="O38" s="84">
        <f>SUM(B38:E38,G38:K38,M38,N38)</f>
        <v>557.04415611279376</v>
      </c>
      <c r="P38" s="83">
        <f>B38/(O38-N38)</f>
        <v>0.50971270605048657</v>
      </c>
      <c r="Q38" s="82">
        <f>C38/(O38-N38)</f>
        <v>0.28324542904403827</v>
      </c>
      <c r="R38" s="82">
        <f>D38/(O38-N38)</f>
        <v>0.18562793674691205</v>
      </c>
      <c r="S38" s="82">
        <f>G38/(O38-N38)</f>
        <v>8.7523588049526549E-3</v>
      </c>
      <c r="T38" s="82">
        <f>(F38+M38)/(O38-N38)</f>
        <v>0.98193260128795201</v>
      </c>
      <c r="U38" s="82">
        <f>L38/(O38-N38)</f>
        <v>1.8067398712048259E-2</v>
      </c>
      <c r="V38" s="21"/>
      <c r="W38" s="21"/>
      <c r="Y38" s="67"/>
      <c r="Z38" s="93">
        <v>15718.7</v>
      </c>
      <c r="AA38" s="65">
        <v>23.096634645969846</v>
      </c>
      <c r="AB38" s="61">
        <v>36524</v>
      </c>
      <c r="AC38" s="64">
        <v>5.5236282992005261</v>
      </c>
      <c r="AD38" s="63">
        <v>122649.336</v>
      </c>
      <c r="AE38" s="54">
        <v>1077.9981268070205</v>
      </c>
      <c r="AF38" s="63">
        <v>230.32599999999999</v>
      </c>
      <c r="AG38" s="54">
        <v>10348.837209302326</v>
      </c>
      <c r="AH38" s="61">
        <v>602.38400000000001</v>
      </c>
      <c r="AI38" s="60">
        <v>10348.837209302326</v>
      </c>
      <c r="AJ38" s="62">
        <v>0</v>
      </c>
      <c r="AK38" s="61"/>
      <c r="AL38" s="89"/>
      <c r="AM38" s="60"/>
      <c r="AN38" s="60"/>
      <c r="AO38" s="57">
        <v>0.04</v>
      </c>
      <c r="AP38" s="57"/>
      <c r="AQ38" s="57"/>
      <c r="AR38" s="59">
        <v>233.393</v>
      </c>
      <c r="AS38" s="58">
        <v>10342.000010731399</v>
      </c>
      <c r="AT38" s="57">
        <v>5.5E-2</v>
      </c>
      <c r="AU38" s="57">
        <v>0.13500000000000001</v>
      </c>
      <c r="AV38" s="56">
        <v>0.22900000000000001</v>
      </c>
      <c r="AW38" s="55"/>
      <c r="AX38" s="53"/>
      <c r="AY38" s="53"/>
      <c r="AZ38" s="54"/>
      <c r="BA38" s="53">
        <v>3.26</v>
      </c>
      <c r="BB38" s="53">
        <v>0.35699999999999998</v>
      </c>
      <c r="BC38" s="52">
        <v>0.14499999999999999</v>
      </c>
      <c r="BD38" s="92"/>
      <c r="BE38" s="91"/>
      <c r="BH38" s="49">
        <f>SUM(H38,M38)</f>
        <v>3.762</v>
      </c>
      <c r="HA38" s="1"/>
      <c r="HB38" s="1"/>
    </row>
    <row r="39" spans="1:210" ht="10.5" customHeight="1" x14ac:dyDescent="0.2">
      <c r="A39" s="90">
        <v>1993</v>
      </c>
      <c r="B39" s="76">
        <f>(Z39*AA39)/1000</f>
        <v>370.98200000000003</v>
      </c>
      <c r="C39" s="78">
        <f>(AC39*AB39)/1000</f>
        <v>205.76900000000001</v>
      </c>
      <c r="D39" s="78">
        <f>(AD39*AE39)/1000000</f>
        <v>149.08773383034608</v>
      </c>
      <c r="E39" s="78">
        <f>(AF39*AG39)/1000000</f>
        <v>2.9016253046511626</v>
      </c>
      <c r="F39" s="77">
        <f>SUM(B39:E39)</f>
        <v>728.74035913499722</v>
      </c>
      <c r="G39" s="76">
        <f>((AH39*AI39)/1000000)+AJ39</f>
        <v>8.866195876744186</v>
      </c>
      <c r="H39" s="78">
        <f>((AW39*AZ39)/1000000)+((AX39*AZ39)/1000000)+BA39+BB39+BC39</f>
        <v>3.7269999999999999</v>
      </c>
      <c r="I39" s="78">
        <f>((AR39*AS39)/1000000)+AT39+AU39+AV39</f>
        <v>2.3414943724771855</v>
      </c>
      <c r="J39" s="78">
        <f>(AK39*AL39)/1000000</f>
        <v>0</v>
      </c>
      <c r="K39" s="64">
        <f>((AM39*AN39)/1000000)+AO39+AP39+AQ39</f>
        <v>0.04</v>
      </c>
      <c r="L39" s="77">
        <f>SUM(G39:K39)</f>
        <v>14.974690249221371</v>
      </c>
      <c r="M39" s="78">
        <f>(BD39*BE39)/1000000</f>
        <v>0</v>
      </c>
      <c r="N39" s="76">
        <v>-161.07400000000001</v>
      </c>
      <c r="O39" s="76">
        <f>SUM(B39:E39,G39:K39,M39,N39)</f>
        <v>582.6410493842186</v>
      </c>
      <c r="P39" s="75">
        <f>B39/(O39-N39)</f>
        <v>0.49882276862242569</v>
      </c>
      <c r="Q39" s="74">
        <f>C39/(O39-N39)</f>
        <v>0.27667720341328667</v>
      </c>
      <c r="R39" s="74">
        <f>D39/(O39-N39)</f>
        <v>0.20046351617301247</v>
      </c>
      <c r="S39" s="74">
        <f>G39/(O39-N39)</f>
        <v>1.1921495852591958E-2</v>
      </c>
      <c r="T39" s="74">
        <f>(F39+M39)/(O39-N39)</f>
        <v>0.97986501649842883</v>
      </c>
      <c r="U39" s="74">
        <f>L39/(O39-N39)</f>
        <v>2.0134983501571089E-2</v>
      </c>
      <c r="V39" s="21"/>
      <c r="W39" s="21"/>
      <c r="Y39" s="67"/>
      <c r="Z39" s="93">
        <v>16063</v>
      </c>
      <c r="AA39" s="65">
        <v>23.095436717923178</v>
      </c>
      <c r="AB39" s="61">
        <v>37422</v>
      </c>
      <c r="AC39" s="64">
        <v>5.4986104430548872</v>
      </c>
      <c r="AD39" s="63">
        <v>138044.12399999998</v>
      </c>
      <c r="AE39" s="54">
        <v>1080.0005788753899</v>
      </c>
      <c r="AF39" s="63">
        <v>281.45699999999999</v>
      </c>
      <c r="AG39" s="54">
        <v>10309.302325581395</v>
      </c>
      <c r="AH39" s="61">
        <v>860.01900000000001</v>
      </c>
      <c r="AI39" s="60">
        <v>10309.302325581395</v>
      </c>
      <c r="AJ39" s="62">
        <v>0</v>
      </c>
      <c r="AK39" s="61"/>
      <c r="AL39" s="89"/>
      <c r="AM39" s="60"/>
      <c r="AN39" s="60"/>
      <c r="AO39" s="57">
        <v>0.04</v>
      </c>
      <c r="AP39" s="57"/>
      <c r="AQ39" s="57"/>
      <c r="AR39" s="59">
        <v>186.875</v>
      </c>
      <c r="AS39" s="58">
        <v>10308.999986499988</v>
      </c>
      <c r="AT39" s="57">
        <v>5.5E-2</v>
      </c>
      <c r="AU39" s="57">
        <v>0.13500000000000001</v>
      </c>
      <c r="AV39" s="56">
        <v>0.22500000000000001</v>
      </c>
      <c r="AW39" s="55"/>
      <c r="AX39" s="53"/>
      <c r="AY39" s="53"/>
      <c r="AZ39" s="54"/>
      <c r="BA39" s="53">
        <v>3.153</v>
      </c>
      <c r="BB39" s="53">
        <v>0.42399999999999999</v>
      </c>
      <c r="BC39" s="52">
        <v>0.15</v>
      </c>
      <c r="BD39" s="92"/>
      <c r="BE39" s="91"/>
      <c r="BH39" s="49">
        <f>SUM(H39,M39)</f>
        <v>3.7269999999999999</v>
      </c>
      <c r="HA39" s="1"/>
      <c r="HB39" s="1"/>
    </row>
    <row r="40" spans="1:210" ht="10.5" customHeight="1" x14ac:dyDescent="0.2">
      <c r="A40" s="94">
        <v>1994</v>
      </c>
      <c r="B40" s="84">
        <f>(Z40*AA40)/1000</f>
        <v>380.85453020538455</v>
      </c>
      <c r="C40" s="86">
        <f>(AC40*AB40)/1000</f>
        <v>210.44299999999998</v>
      </c>
      <c r="D40" s="86">
        <f>(AD40*AE40)/1000000</f>
        <v>146.25754822964248</v>
      </c>
      <c r="E40" s="86">
        <f>(AF40*AG40)/1000000</f>
        <v>2.8962202640000001</v>
      </c>
      <c r="F40" s="85">
        <f>SUM(B40:E40)</f>
        <v>740.45129869902701</v>
      </c>
      <c r="G40" s="84">
        <f>((AH40*AI40)/1000000)+AJ40</f>
        <v>7.746521328</v>
      </c>
      <c r="H40" s="86">
        <f>((AW40*AZ40)/1000000)+((AX40*AZ40)/1000000)+BA40+BB40+BC40</f>
        <v>3.552</v>
      </c>
      <c r="I40" s="86">
        <f>((AR40*AS40)/1000000)+AT40+AU40+AV40</f>
        <v>2.8528213912232809</v>
      </c>
      <c r="J40" s="86">
        <f>(AK40*AL40)/1000000</f>
        <v>0</v>
      </c>
      <c r="K40" s="86">
        <f>((AM40*AN40)/1000000)+AO40+AP40+AQ40</f>
        <v>5.0999999999999997E-2</v>
      </c>
      <c r="L40" s="85">
        <f>SUM(G40:K40)</f>
        <v>14.20234271922328</v>
      </c>
      <c r="M40" s="86">
        <f>(BD40*BE40)/1000000</f>
        <v>0</v>
      </c>
      <c r="N40" s="84">
        <v>-161.625</v>
      </c>
      <c r="O40" s="84">
        <f>SUM(B40:E40,G40:K40,M40,N40)</f>
        <v>593.02864141825034</v>
      </c>
      <c r="P40" s="83">
        <f>B40/(O40-N40)</f>
        <v>0.5046746073995344</v>
      </c>
      <c r="Q40" s="82">
        <f>C40/(O40-N40)</f>
        <v>0.27886037839094785</v>
      </c>
      <c r="R40" s="82">
        <f>D40/(O40-N40)</f>
        <v>0.1938075167235328</v>
      </c>
      <c r="S40" s="82">
        <f>G40/(O40-N40)</f>
        <v>1.0265002251154128E-2</v>
      </c>
      <c r="T40" s="82">
        <f>(F40+M40)/(O40-N40)</f>
        <v>0.98118031645281367</v>
      </c>
      <c r="U40" s="82">
        <f>L40/(O40-N40)</f>
        <v>1.8819683547186307E-2</v>
      </c>
      <c r="V40" s="21"/>
      <c r="W40" s="21"/>
      <c r="Y40" s="67"/>
      <c r="Z40" s="93">
        <v>16602.5</v>
      </c>
      <c r="AA40" s="65">
        <v>22.939589230861891</v>
      </c>
      <c r="AB40" s="61">
        <v>38275</v>
      </c>
      <c r="AC40" s="64">
        <v>5.4981841933376874</v>
      </c>
      <c r="AD40" s="63">
        <v>137073.49799999999</v>
      </c>
      <c r="AE40" s="54">
        <v>1067.0009182201106</v>
      </c>
      <c r="AF40" s="63">
        <v>280.56900000000002</v>
      </c>
      <c r="AG40" s="54">
        <v>10322.666666666666</v>
      </c>
      <c r="AH40" s="63">
        <v>750.43799999999999</v>
      </c>
      <c r="AI40" s="60">
        <v>10322.666666666666</v>
      </c>
      <c r="AJ40" s="62">
        <v>0</v>
      </c>
      <c r="AK40" s="61"/>
      <c r="AL40" s="89"/>
      <c r="AM40" s="60"/>
      <c r="AN40" s="60"/>
      <c r="AO40" s="57">
        <v>5.0999999999999997E-2</v>
      </c>
      <c r="AP40" s="57"/>
      <c r="AQ40" s="57"/>
      <c r="AR40" s="59">
        <v>232.631</v>
      </c>
      <c r="AS40" s="58">
        <v>10315.999979466542</v>
      </c>
      <c r="AT40" s="57">
        <v>5.5E-2</v>
      </c>
      <c r="AU40" s="57">
        <v>0.13400000000000001</v>
      </c>
      <c r="AV40" s="56">
        <v>0.26400000000000001</v>
      </c>
      <c r="AW40" s="55"/>
      <c r="AX40" s="53"/>
      <c r="AY40" s="53"/>
      <c r="AZ40" s="54"/>
      <c r="BA40" s="53">
        <v>2.9929999999999999</v>
      </c>
      <c r="BB40" s="53">
        <v>0.40600000000000003</v>
      </c>
      <c r="BC40" s="52">
        <v>0.153</v>
      </c>
      <c r="BD40" s="92"/>
      <c r="BE40" s="91"/>
      <c r="BH40" s="49">
        <f>SUM(H40,M40)</f>
        <v>3.552</v>
      </c>
      <c r="HA40" s="1"/>
      <c r="HB40" s="1"/>
    </row>
    <row r="41" spans="1:210" ht="10.5" customHeight="1" x14ac:dyDescent="0.2">
      <c r="A41" s="90">
        <v>1995</v>
      </c>
      <c r="B41" s="76">
        <f>(Z41*AA41)/1000</f>
        <v>361.42399999999998</v>
      </c>
      <c r="C41" s="78">
        <f>(AC41*AB41)/1000</f>
        <v>227.89</v>
      </c>
      <c r="D41" s="78">
        <f>(AD41*AE41)/1000000</f>
        <v>166.66315492708841</v>
      </c>
      <c r="E41" s="78">
        <f>(AF41*AG41)/1000000</f>
        <v>2.6876502167182661</v>
      </c>
      <c r="F41" s="77">
        <f>SUM(B41:E41)</f>
        <v>758.66480514380657</v>
      </c>
      <c r="G41" s="76">
        <f>((AH41*AI41)/1000000)+AJ41</f>
        <v>9.9873504334365339</v>
      </c>
      <c r="H41" s="78">
        <f>((AW41*AZ41)/1000000)+((AX41*AZ41)/1000000)+BA41+BB41+BC41</f>
        <v>3.58</v>
      </c>
      <c r="I41" s="78">
        <f>((AR41*AS41)/1000000)+AT41+AU41+AV41</f>
        <v>2.2131071631864434</v>
      </c>
      <c r="J41" s="78">
        <f>(AK41*AL41)/1000000</f>
        <v>0</v>
      </c>
      <c r="K41" s="64">
        <f>((AM41*AN41)/1000000)+AO41+AP41+AQ41</f>
        <v>5.0999999999999997E-2</v>
      </c>
      <c r="L41" s="77">
        <f>SUM(G41:K41)</f>
        <v>15.831457596622977</v>
      </c>
      <c r="M41" s="78">
        <f>(BD41*BE41)/1000000</f>
        <v>0</v>
      </c>
      <c r="N41" s="76">
        <v>-131.37299999999999</v>
      </c>
      <c r="O41" s="76">
        <f>SUM(B41:E41,G41:K41,M41,N41)</f>
        <v>643.12326274042971</v>
      </c>
      <c r="P41" s="75">
        <f>B41/(O41-N41)</f>
        <v>0.46665686767959297</v>
      </c>
      <c r="Q41" s="74">
        <f>C41/(O41-N41)</f>
        <v>0.29424286592894339</v>
      </c>
      <c r="R41" s="74">
        <f>D41/(O41-N41)</f>
        <v>0.21518910154243714</v>
      </c>
      <c r="S41" s="74">
        <f>G41/(O41-N41)</f>
        <v>1.289528550867103E-2</v>
      </c>
      <c r="T41" s="74">
        <f>(F41+M41)/(O41-N41)</f>
        <v>0.97955902648179849</v>
      </c>
      <c r="U41" s="74">
        <f>L41/(O41-N41)</f>
        <v>2.0440973518201268E-2</v>
      </c>
      <c r="V41" s="21"/>
      <c r="W41" s="21"/>
      <c r="Y41" s="67"/>
      <c r="Z41" s="93">
        <v>15675</v>
      </c>
      <c r="AA41" s="65">
        <v>23.057352472089313</v>
      </c>
      <c r="AB41" s="61">
        <v>41718</v>
      </c>
      <c r="AC41" s="64">
        <v>5.4626300397909775</v>
      </c>
      <c r="AD41" s="63">
        <v>156785.82099999997</v>
      </c>
      <c r="AE41" s="54">
        <v>1062.9988978855968</v>
      </c>
      <c r="AF41" s="63">
        <v>260.69400000000002</v>
      </c>
      <c r="AG41" s="54">
        <v>10309.597523219814</v>
      </c>
      <c r="AH41" s="61">
        <v>968.74300000000005</v>
      </c>
      <c r="AI41" s="60">
        <v>10309.597523219814</v>
      </c>
      <c r="AJ41" s="62">
        <v>0</v>
      </c>
      <c r="AK41" s="61"/>
      <c r="AL41" s="89"/>
      <c r="AM41" s="60"/>
      <c r="AN41" s="60"/>
      <c r="AO41" s="57">
        <v>5.0999999999999997E-2</v>
      </c>
      <c r="AP41" s="57"/>
      <c r="AQ41" s="57"/>
      <c r="AR41" s="59">
        <v>168.16399999999999</v>
      </c>
      <c r="AS41" s="58">
        <v>10311.999971375822</v>
      </c>
      <c r="AT41" s="57">
        <v>5.5E-2</v>
      </c>
      <c r="AU41" s="57">
        <v>0.13200000000000001</v>
      </c>
      <c r="AV41" s="56">
        <v>0.29199999999999998</v>
      </c>
      <c r="AW41" s="55"/>
      <c r="AX41" s="53"/>
      <c r="AY41" s="53"/>
      <c r="AZ41" s="54"/>
      <c r="BA41" s="53">
        <v>2.9929999999999999</v>
      </c>
      <c r="BB41" s="53">
        <v>0.41</v>
      </c>
      <c r="BC41" s="52">
        <v>0.17699999999999999</v>
      </c>
      <c r="BD41" s="92"/>
      <c r="BE41" s="91"/>
      <c r="BH41" s="49">
        <f>SUM(H41,M41)</f>
        <v>3.58</v>
      </c>
      <c r="HA41" s="1"/>
      <c r="HB41" s="1"/>
    </row>
    <row r="42" spans="1:210" ht="10.5" customHeight="1" x14ac:dyDescent="0.2">
      <c r="A42" s="94">
        <v>1996</v>
      </c>
      <c r="B42" s="84">
        <f>(Z42*AA42)/1000</f>
        <v>360.00405720651167</v>
      </c>
      <c r="C42" s="86">
        <f>(AC42*AB42)/1000</f>
        <v>242.30899999999997</v>
      </c>
      <c r="D42" s="86">
        <f>(AD42*AE42)/1000000</f>
        <v>167.79152793025392</v>
      </c>
      <c r="E42" s="86">
        <f>(AF42*AG42)/1000000</f>
        <v>2.4692175233555766</v>
      </c>
      <c r="F42" s="85">
        <f>SUM(B42:E42)</f>
        <v>772.57380266012115</v>
      </c>
      <c r="G42" s="84">
        <f>((AH42*AI42)/1000000)+AJ42</f>
        <v>10.845555407054338</v>
      </c>
      <c r="H42" s="86">
        <f>((AW42*AZ42)/1000000)+((AX42*AZ42)/1000000)+BA42+BB42+BC42</f>
        <v>3.7970000000000002</v>
      </c>
      <c r="I42" s="86">
        <f>((AR42*AS42)/1000000)+AT42+AU42+AV42</f>
        <v>2.7880357399999998</v>
      </c>
      <c r="J42" s="86">
        <f>(AK42*AL42)/1000000</f>
        <v>0</v>
      </c>
      <c r="K42" s="86">
        <f>((AM42*AN42)/1000000)+AO42+AP42+AQ42</f>
        <v>5.2999999999999999E-2</v>
      </c>
      <c r="L42" s="85">
        <f>SUM(G42:K42)</f>
        <v>17.483591147054337</v>
      </c>
      <c r="M42" s="86">
        <f>(BD42*BE42)/1000000</f>
        <v>0</v>
      </c>
      <c r="N42" s="84">
        <v>-116.97</v>
      </c>
      <c r="O42" s="84">
        <f>SUM(B42:E42,G42:K42,M42,N42)</f>
        <v>673.08739380717554</v>
      </c>
      <c r="P42" s="83">
        <f>B42/(O42-N42)</f>
        <v>0.45566823376173055</v>
      </c>
      <c r="Q42" s="82">
        <f>C42/(O42-N42)</f>
        <v>0.30669797143767863</v>
      </c>
      <c r="R42" s="82">
        <f>D42/(O42-N42)</f>
        <v>0.21237890974184814</v>
      </c>
      <c r="S42" s="82">
        <f>G42/(O42-N42)</f>
        <v>1.3727553836046177E-2</v>
      </c>
      <c r="T42" s="82">
        <f>(F42+M42)/(O42-N42)</f>
        <v>0.97787047968400942</v>
      </c>
      <c r="U42" s="82">
        <f>L42/(O42-N42)</f>
        <v>2.2129520315990421E-2</v>
      </c>
      <c r="V42" s="21"/>
      <c r="W42" s="21"/>
      <c r="Y42" s="67"/>
      <c r="Z42" s="93">
        <v>15615.87002</v>
      </c>
      <c r="AA42" s="65">
        <v>23.053730387447967</v>
      </c>
      <c r="AB42" s="61">
        <v>44628</v>
      </c>
      <c r="AC42" s="64">
        <v>5.4295285471004746</v>
      </c>
      <c r="AD42" s="63">
        <v>161028.30900000001</v>
      </c>
      <c r="AE42" s="54">
        <v>1042.0001860061384</v>
      </c>
      <c r="AF42" s="63">
        <v>238.81700000000001</v>
      </c>
      <c r="AG42" s="54">
        <v>10339.370829361296</v>
      </c>
      <c r="AH42" s="61">
        <v>1048.9570000000001</v>
      </c>
      <c r="AI42" s="60">
        <v>10339.370829361296</v>
      </c>
      <c r="AJ42" s="62">
        <v>0</v>
      </c>
      <c r="AK42" s="61"/>
      <c r="AL42" s="89"/>
      <c r="AM42" s="60"/>
      <c r="AN42" s="60"/>
      <c r="AO42" s="57">
        <v>5.2999999999999999E-2</v>
      </c>
      <c r="AP42" s="57"/>
      <c r="AQ42" s="57"/>
      <c r="AR42" s="59">
        <v>223.31100000000001</v>
      </c>
      <c r="AS42" s="58">
        <v>10339.999999999998</v>
      </c>
      <c r="AT42" s="57">
        <v>5.5E-2</v>
      </c>
      <c r="AU42" s="57">
        <v>0.14799999999999999</v>
      </c>
      <c r="AV42" s="56">
        <v>0.27600000000000002</v>
      </c>
      <c r="AW42" s="55"/>
      <c r="AX42" s="53"/>
      <c r="AY42" s="53"/>
      <c r="AZ42" s="54"/>
      <c r="BA42" s="53">
        <v>3.1080000000000001</v>
      </c>
      <c r="BB42" s="53">
        <v>0.42599999999999999</v>
      </c>
      <c r="BC42" s="52">
        <v>0.26300000000000001</v>
      </c>
      <c r="BD42" s="92"/>
      <c r="BE42" s="91"/>
      <c r="BH42" s="49">
        <f>SUM(H42,M42)</f>
        <v>3.7970000000000002</v>
      </c>
      <c r="HA42" s="1"/>
      <c r="HB42" s="1"/>
    </row>
    <row r="43" spans="1:210" ht="10.5" customHeight="1" x14ac:dyDescent="0.2">
      <c r="A43" s="90">
        <v>1997</v>
      </c>
      <c r="B43" s="76">
        <f>(Z43*AA43)/1000</f>
        <v>375.0894399710607</v>
      </c>
      <c r="C43" s="78">
        <f>(AC43*AB43)/1000</f>
        <v>245.399</v>
      </c>
      <c r="D43" s="78">
        <f>(AD43*AE43)/1000000</f>
        <v>172.19485794138109</v>
      </c>
      <c r="E43" s="78">
        <f>(AF43*AG43)/1000000</f>
        <v>2.8703879285714282</v>
      </c>
      <c r="F43" s="77">
        <f>SUM(B43:E43)</f>
        <v>795.55368584101313</v>
      </c>
      <c r="G43" s="76">
        <f>((AH43*AI43)/1000000)+AJ43</f>
        <v>13.729644499999999</v>
      </c>
      <c r="H43" s="78">
        <f>((AW43*AZ43)/1000000)+((AX43*AZ43)/1000000)+BA43+BB43+BC43</f>
        <v>4.3979999999999997</v>
      </c>
      <c r="I43" s="78">
        <f>((AR43*AS43)/1000000)+AT43+AU43+AV43</f>
        <v>2.58002627017737</v>
      </c>
      <c r="J43" s="78">
        <f>(AK43*AL43)/1000000</f>
        <v>0</v>
      </c>
      <c r="K43" s="64">
        <f>((AM43*AN43)/1000000)+AO43+AP43+AQ43</f>
        <v>5.0999999999999997E-2</v>
      </c>
      <c r="L43" s="77">
        <f>SUM(G43:K43)</f>
        <v>20.758670770177368</v>
      </c>
      <c r="M43" s="78">
        <f>(BD43*BE43)/1000000</f>
        <v>0</v>
      </c>
      <c r="N43" s="76">
        <v>-128.45699999999999</v>
      </c>
      <c r="O43" s="76">
        <f>SUM(B43:E43,G43:K43,M43,N43)</f>
        <v>687.85535661119047</v>
      </c>
      <c r="P43" s="75">
        <f>B43/(O43-N43)</f>
        <v>0.459492542203077</v>
      </c>
      <c r="Q43" s="74">
        <f>C43/(O43-N43)</f>
        <v>0.30061899469308601</v>
      </c>
      <c r="R43" s="74">
        <f>D43/(O43-N43)</f>
        <v>0.21094236360236487</v>
      </c>
      <c r="S43" s="74">
        <f>G43/(O43-N43)</f>
        <v>1.6819106545191535E-2</v>
      </c>
      <c r="T43" s="74">
        <f>(F43+M43)/(O43-N43)</f>
        <v>0.9745701867648382</v>
      </c>
      <c r="U43" s="74">
        <f>L43/(O43-N43)</f>
        <v>2.5429813235161795E-2</v>
      </c>
      <c r="V43" s="21"/>
      <c r="W43" s="21"/>
      <c r="Y43" s="67"/>
      <c r="Z43" s="93">
        <v>16506.315259999999</v>
      </c>
      <c r="AA43" s="65">
        <v>22.723995880535529</v>
      </c>
      <c r="AB43" s="61">
        <v>44529</v>
      </c>
      <c r="AC43" s="64">
        <v>5.5109928361292644</v>
      </c>
      <c r="AD43" s="63">
        <v>165254</v>
      </c>
      <c r="AE43" s="54">
        <v>1042.0011493905206</v>
      </c>
      <c r="AF43" s="63">
        <v>281.017</v>
      </c>
      <c r="AG43" s="54">
        <v>10214.285714285714</v>
      </c>
      <c r="AH43" s="61">
        <v>1344.1610000000001</v>
      </c>
      <c r="AI43" s="60">
        <v>10214.285714285714</v>
      </c>
      <c r="AJ43" s="62">
        <v>0</v>
      </c>
      <c r="AK43" s="61"/>
      <c r="AL43" s="89"/>
      <c r="AM43" s="60"/>
      <c r="AN43" s="60"/>
      <c r="AO43" s="57">
        <v>5.0999999999999997E-2</v>
      </c>
      <c r="AP43" s="57"/>
      <c r="AQ43" s="57"/>
      <c r="AR43" s="59">
        <v>203.17500000000001</v>
      </c>
      <c r="AS43" s="58">
        <v>10212.999976263663</v>
      </c>
      <c r="AT43" s="57">
        <v>5.5E-2</v>
      </c>
      <c r="AU43" s="57">
        <v>0.15</v>
      </c>
      <c r="AV43" s="56">
        <v>0.3</v>
      </c>
      <c r="AW43" s="55"/>
      <c r="AX43" s="53"/>
      <c r="AY43" s="53"/>
      <c r="AZ43" s="54"/>
      <c r="BA43" s="53">
        <v>3.5409999999999999</v>
      </c>
      <c r="BB43" s="53">
        <v>0.59199999999999997</v>
      </c>
      <c r="BC43" s="52">
        <v>0.26500000000000001</v>
      </c>
      <c r="BD43" s="92"/>
      <c r="BE43" s="91"/>
      <c r="BH43" s="49">
        <f>SUM(H43,M43)</f>
        <v>4.3979999999999997</v>
      </c>
      <c r="HA43" s="1"/>
      <c r="HB43" s="1"/>
    </row>
    <row r="44" spans="1:210" ht="10.5" customHeight="1" x14ac:dyDescent="0.2">
      <c r="A44" s="94">
        <v>1998</v>
      </c>
      <c r="B44" s="84">
        <f>(Z44*AA44)/1000</f>
        <v>396.13457190945536</v>
      </c>
      <c r="C44" s="86">
        <f>(AC44*AB44)/1000</f>
        <v>251.22</v>
      </c>
      <c r="D44" s="86">
        <f>(AD44*AE44)/1000000</f>
        <v>177.58553234509267</v>
      </c>
      <c r="E44" s="86">
        <f>(AF44*AG44)/1000000</f>
        <v>2.9032706448669203</v>
      </c>
      <c r="F44" s="85">
        <f>SUM(B44:E44)</f>
        <v>827.84337489941493</v>
      </c>
      <c r="G44" s="84">
        <f>((AH44*AI44)/1000000)+AJ44</f>
        <v>13.403053738403043</v>
      </c>
      <c r="H44" s="86">
        <f>((AW44*AZ44)/1000000)+((AX44*AZ44)/1000000)+BA44+BB44+BC44</f>
        <v>3.8889999999999998</v>
      </c>
      <c r="I44" s="86">
        <f>((AR44*AS44)/1000000)+AT44+AU44+AV44</f>
        <v>2.5108977302155484</v>
      </c>
      <c r="J44" s="86">
        <f>(AK44*AL44)/1000000</f>
        <v>0</v>
      </c>
      <c r="K44" s="86">
        <f>((AM44*AN44)/1000000)+AO44+AP44+AQ44</f>
        <v>4.9000000000000002E-2</v>
      </c>
      <c r="L44" s="85">
        <f>SUM(G44:K44)</f>
        <v>19.851951468618594</v>
      </c>
      <c r="M44" s="86">
        <f>(BD44*BE44)/1000000</f>
        <v>0</v>
      </c>
      <c r="N44" s="84">
        <v>-136.85900000000001</v>
      </c>
      <c r="O44" s="84">
        <f>SUM(B44:E44,G44:K44,M44,N44)</f>
        <v>710.8363263680335</v>
      </c>
      <c r="P44" s="83">
        <f>B44/(O44-N44)</f>
        <v>0.4673077219933503</v>
      </c>
      <c r="Q44" s="82">
        <f>C44/(O44-N44)</f>
        <v>0.29635647641984386</v>
      </c>
      <c r="R44" s="82">
        <f>D44/(O44-N44)</f>
        <v>0.20949216873232179</v>
      </c>
      <c r="S44" s="82">
        <f>G44/(O44-N44)</f>
        <v>1.5811168613880034E-2</v>
      </c>
      <c r="T44" s="82">
        <f>(F44+M44)/(O44-N44)</f>
        <v>0.97658126587334781</v>
      </c>
      <c r="U44" s="82">
        <f>L44/(O44-N44)</f>
        <v>2.3418734126652144E-2</v>
      </c>
      <c r="V44" s="21"/>
      <c r="W44" s="21"/>
      <c r="Y44" s="67"/>
      <c r="Z44" s="66">
        <v>17482.245899999998</v>
      </c>
      <c r="AA44" s="65">
        <v>22.659249513785607</v>
      </c>
      <c r="AB44" s="63">
        <v>45452</v>
      </c>
      <c r="AC44" s="64">
        <v>5.5271495203731407</v>
      </c>
      <c r="AD44" s="63">
        <v>169776</v>
      </c>
      <c r="AE44" s="54">
        <v>1045.9990360539339</v>
      </c>
      <c r="AF44" s="63">
        <v>284.78300000000002</v>
      </c>
      <c r="AG44" s="54">
        <v>10194.676806083651</v>
      </c>
      <c r="AH44" s="61">
        <v>1314.711</v>
      </c>
      <c r="AI44" s="60">
        <v>10194.676806083651</v>
      </c>
      <c r="AJ44" s="62">
        <v>0</v>
      </c>
      <c r="AK44" s="61"/>
      <c r="AL44" s="89"/>
      <c r="AM44" s="60"/>
      <c r="AN44" s="60"/>
      <c r="AO44" s="57">
        <v>4.9000000000000002E-2</v>
      </c>
      <c r="AP44" s="57"/>
      <c r="AQ44" s="57"/>
      <c r="AR44" s="59">
        <v>194.55699999999999</v>
      </c>
      <c r="AS44" s="58">
        <v>10197.000006247776</v>
      </c>
      <c r="AT44" s="57">
        <v>5.5E-2</v>
      </c>
      <c r="AU44" s="57">
        <v>0.188</v>
      </c>
      <c r="AV44" s="56">
        <v>0.28399999999999997</v>
      </c>
      <c r="AW44" s="55"/>
      <c r="AX44" s="53"/>
      <c r="AY44" s="53"/>
      <c r="AZ44" s="54"/>
      <c r="BA44" s="53">
        <v>3.1459999999999999</v>
      </c>
      <c r="BB44" s="53">
        <v>0.51700000000000002</v>
      </c>
      <c r="BC44" s="52">
        <v>0.22600000000000001</v>
      </c>
      <c r="BD44" s="92"/>
      <c r="BE44" s="91"/>
      <c r="BH44" s="49">
        <f>SUM(H44,M44)</f>
        <v>3.8889999999999998</v>
      </c>
      <c r="HA44" s="1"/>
      <c r="HB44" s="1"/>
    </row>
    <row r="45" spans="1:210" ht="10.5" customHeight="1" x14ac:dyDescent="0.2">
      <c r="A45" s="90">
        <v>1999</v>
      </c>
      <c r="B45" s="76">
        <f>(Z45*AA45)/1000</f>
        <v>384.0470292179881</v>
      </c>
      <c r="C45" s="78">
        <f>(AC45*AB45)/1000</f>
        <v>257.26299999999998</v>
      </c>
      <c r="D45" s="78">
        <f>(AD45*AE45)/1000000</f>
        <v>168.68416382507118</v>
      </c>
      <c r="E45" s="78">
        <f>(AF45*AG45)/1000000</f>
        <v>1.9562892231075699</v>
      </c>
      <c r="F45" s="77">
        <f>SUM(B45:E45)</f>
        <v>811.95048226616689</v>
      </c>
      <c r="G45" s="76">
        <f>((AH45*AI45)/1000000)+AJ45</f>
        <v>12.836452247011954</v>
      </c>
      <c r="H45" s="78">
        <f>((AW45*AZ45)/1000000)+((AX45*AZ45)/1000000)+BA45+BB45+BC45</f>
        <v>4.0875451115537853</v>
      </c>
      <c r="I45" s="78">
        <f>((AR45*AS45)/1000000)+AT45+AU45+AV45</f>
        <v>2.424279276</v>
      </c>
      <c r="J45" s="78">
        <f>(AK45*AL45)/1000000</f>
        <v>0</v>
      </c>
      <c r="K45" s="64">
        <f>((AM45*AN45)/1000000)+AO45+AP45+AQ45</f>
        <v>4.7E-2</v>
      </c>
      <c r="L45" s="77">
        <f>SUM(G45:K45)</f>
        <v>19.395276634565739</v>
      </c>
      <c r="M45" s="78">
        <f>(BD45*BE45)/1000000</f>
        <v>0</v>
      </c>
      <c r="N45" s="76">
        <v>-131.17599999999999</v>
      </c>
      <c r="O45" s="76">
        <f>SUM(B45:E45,G45:K45,M45,N45)</f>
        <v>700.16975890073263</v>
      </c>
      <c r="P45" s="75">
        <f>B45/(O45-N45)</f>
        <v>0.46195824674176933</v>
      </c>
      <c r="Q45" s="74">
        <f>C45/(O45-N45)</f>
        <v>0.30945367465418039</v>
      </c>
      <c r="R45" s="74">
        <f>D45/(O45-N45)</f>
        <v>0.20290494300243736</v>
      </c>
      <c r="S45" s="74">
        <f>G45/(O45-N45)</f>
        <v>1.5440569834608009E-2</v>
      </c>
      <c r="T45" s="74">
        <f>(F45+M45)/(O45-N45)</f>
        <v>0.97667002396185731</v>
      </c>
      <c r="U45" s="74">
        <f>L45/(O45-N45)</f>
        <v>2.3329976038142811E-2</v>
      </c>
      <c r="V45" s="21"/>
      <c r="W45" s="21"/>
      <c r="Y45" s="67"/>
      <c r="Z45" s="93">
        <v>16610.438999999998</v>
      </c>
      <c r="AA45" s="65">
        <v>23.120823550659203</v>
      </c>
      <c r="AB45" s="61">
        <v>46806</v>
      </c>
      <c r="AC45" s="64">
        <v>5.4963679870102125</v>
      </c>
      <c r="AD45" s="63">
        <v>159889.924</v>
      </c>
      <c r="AE45" s="54">
        <v>1055.0018387967411</v>
      </c>
      <c r="AF45" s="63">
        <v>191.285</v>
      </c>
      <c r="AG45" s="54">
        <v>10227.091633466136</v>
      </c>
      <c r="AH45" s="61">
        <v>1255.1420000000001</v>
      </c>
      <c r="AI45" s="60">
        <v>10227.091633466136</v>
      </c>
      <c r="AJ45" s="62">
        <v>0</v>
      </c>
      <c r="AK45" s="61"/>
      <c r="AL45" s="89"/>
      <c r="AM45" s="60"/>
      <c r="AN45" s="60"/>
      <c r="AO45" s="57">
        <v>4.7E-2</v>
      </c>
      <c r="AP45" s="57"/>
      <c r="AQ45" s="57"/>
      <c r="AR45" s="59">
        <v>185.92599999999999</v>
      </c>
      <c r="AS45" s="58">
        <v>10226</v>
      </c>
      <c r="AT45" s="57">
        <v>2.4E-2</v>
      </c>
      <c r="AU45" s="57">
        <v>0.158</v>
      </c>
      <c r="AV45" s="56">
        <v>0.34100000000000003</v>
      </c>
      <c r="AW45" s="55"/>
      <c r="AX45" s="53">
        <v>8.1690000000000005</v>
      </c>
      <c r="AY45" s="53"/>
      <c r="AZ45" s="54">
        <v>10227.091633466136</v>
      </c>
      <c r="BA45" s="53">
        <v>3.2290000000000001</v>
      </c>
      <c r="BB45" s="53">
        <v>0.54300000000000004</v>
      </c>
      <c r="BC45" s="52">
        <v>0.23200000000000001</v>
      </c>
      <c r="BD45" s="92"/>
      <c r="BE45" s="91"/>
      <c r="BH45" s="49">
        <f>SUM(H45,M45)</f>
        <v>4.0875451115537853</v>
      </c>
      <c r="HA45" s="1"/>
      <c r="HB45" s="1"/>
    </row>
    <row r="46" spans="1:210" ht="10.5" customHeight="1" x14ac:dyDescent="0.2">
      <c r="A46" s="94">
        <v>2000</v>
      </c>
      <c r="B46" s="84">
        <f>(Z46*AA46)/1000</f>
        <v>403.06533584882061</v>
      </c>
      <c r="C46" s="86">
        <f>(AC46*AB46)/1000</f>
        <v>268.70499999999998</v>
      </c>
      <c r="D46" s="86">
        <f>(AD46*AE46)/1000000</f>
        <v>172.94818348957421</v>
      </c>
      <c r="E46" s="86">
        <f>(AF46*AG46)/1000000</f>
        <v>2.6307635750670242</v>
      </c>
      <c r="F46" s="85">
        <f>SUM(B46:E46)</f>
        <v>847.34928291346182</v>
      </c>
      <c r="G46" s="84">
        <f>((AH46*AI46)/1000000)+AJ46</f>
        <v>7.6122753016085793</v>
      </c>
      <c r="H46" s="86">
        <f>((AW46*AZ46)/1000000)+((AX46*AZ46)/1000000)+BA46+BB46+BC46</f>
        <v>4.3689439812332438</v>
      </c>
      <c r="I46" s="86">
        <f>((AR46*AS46)/1000000)+AT46+AU46+AV46</f>
        <v>2.4410886573160431</v>
      </c>
      <c r="J46" s="86">
        <f>(AK46*AL46)/1000000</f>
        <v>0</v>
      </c>
      <c r="K46" s="86">
        <f>((AM46*AN46)/1000000)+AO46+AP46+AQ46</f>
        <v>4.3999999999999997E-2</v>
      </c>
      <c r="L46" s="85">
        <f>SUM(G46:K46)</f>
        <v>14.466307940157868</v>
      </c>
      <c r="M46" s="86">
        <f>(BD46*BE46)/1000000</f>
        <v>0</v>
      </c>
      <c r="N46" s="84">
        <v>-116.137</v>
      </c>
      <c r="O46" s="84">
        <f>SUM(B46:E46,G46:K46,M46,N46)</f>
        <v>745.67859085361965</v>
      </c>
      <c r="P46" s="83">
        <f>B46/(O46-N46)</f>
        <v>0.4676932514641427</v>
      </c>
      <c r="Q46" s="82">
        <f>C46/(O46-N46)</f>
        <v>0.31178943947144239</v>
      </c>
      <c r="R46" s="82">
        <f>D46/(O46-N46)</f>
        <v>0.2006788753012356</v>
      </c>
      <c r="S46" s="82">
        <f>G46/(O46-N46)</f>
        <v>8.832835449250457E-3</v>
      </c>
      <c r="T46" s="82">
        <f>(F46+M46)/(O46-N46)</f>
        <v>0.98321414918262384</v>
      </c>
      <c r="U46" s="82">
        <f>L46/(O46-N46)</f>
        <v>1.67858508173763E-2</v>
      </c>
      <c r="V46" s="21"/>
      <c r="W46" s="21"/>
      <c r="Y46" s="67"/>
      <c r="Z46" s="93">
        <v>17372.885170000001</v>
      </c>
      <c r="AA46" s="65">
        <v>23.20082887238819</v>
      </c>
      <c r="AB46" s="61">
        <v>49179</v>
      </c>
      <c r="AC46" s="64">
        <v>5.4638158563614549</v>
      </c>
      <c r="AD46" s="63">
        <v>164556</v>
      </c>
      <c r="AE46" s="54">
        <v>1050.9989516612836</v>
      </c>
      <c r="AF46" s="63">
        <v>257.85700000000003</v>
      </c>
      <c r="AG46" s="54">
        <v>10202.412868632708</v>
      </c>
      <c r="AH46" s="63">
        <v>746.125</v>
      </c>
      <c r="AI46" s="60">
        <v>10202.412868632708</v>
      </c>
      <c r="AJ46" s="62">
        <v>0</v>
      </c>
      <c r="AK46" s="61"/>
      <c r="AL46" s="89"/>
      <c r="AM46" s="60"/>
      <c r="AN46" s="60"/>
      <c r="AO46" s="57">
        <v>4.3999999999999997E-2</v>
      </c>
      <c r="AP46" s="57"/>
      <c r="AQ46" s="57"/>
      <c r="AR46" s="59">
        <v>186.46099999999998</v>
      </c>
      <c r="AS46" s="58">
        <v>10200.99998024275</v>
      </c>
      <c r="AT46" s="57">
        <v>2.4E-2</v>
      </c>
      <c r="AU46" s="57">
        <v>0.16200000000000001</v>
      </c>
      <c r="AV46" s="56">
        <v>0.35299999999999998</v>
      </c>
      <c r="AW46" s="55"/>
      <c r="AX46" s="53">
        <v>9.11</v>
      </c>
      <c r="AY46" s="53"/>
      <c r="AZ46" s="54">
        <v>10202.412868632708</v>
      </c>
      <c r="BA46" s="53">
        <v>3.4780000000000002</v>
      </c>
      <c r="BB46" s="53">
        <v>0.58099999999999996</v>
      </c>
      <c r="BC46" s="52">
        <v>0.217</v>
      </c>
      <c r="BD46" s="92"/>
      <c r="BE46" s="91"/>
      <c r="BH46" s="49">
        <f>SUM(H46,M46)</f>
        <v>4.3689439812332438</v>
      </c>
      <c r="HA46" s="1"/>
      <c r="HB46" s="1"/>
    </row>
    <row r="47" spans="1:210" ht="10.5" customHeight="1" x14ac:dyDescent="0.2">
      <c r="A47" s="90">
        <v>2001</v>
      </c>
      <c r="B47" s="76">
        <f>(Z47*AA47)/1000</f>
        <v>384.45460410649866</v>
      </c>
      <c r="C47" s="78">
        <f>(AC47*AB47)/1000</f>
        <v>261.65500000000003</v>
      </c>
      <c r="D47" s="78">
        <f>(AD47*AE47)/1000000</f>
        <v>167.58305199655993</v>
      </c>
      <c r="E47" s="78">
        <f>(AF47*AG47)/1000000</f>
        <v>0</v>
      </c>
      <c r="F47" s="77">
        <f>SUM(B47:E47)</f>
        <v>813.69265610305854</v>
      </c>
      <c r="G47" s="76">
        <f>((AH47*AI47)/1000000)+AJ47</f>
        <v>5.2571879232283472</v>
      </c>
      <c r="H47" s="78">
        <f>((AW47*AZ47)/1000000)+((AX47*AZ47)/1000000)+BA47+BB47+BC47</f>
        <v>2.6598316692913384</v>
      </c>
      <c r="I47" s="78">
        <f>((AR47*AS47)/1000000)+AT47+AU47+AV47</f>
        <v>2.5088243418706706</v>
      </c>
      <c r="J47" s="78">
        <f>(AK47*AL47)/1000000</f>
        <v>0</v>
      </c>
      <c r="K47" s="64">
        <f>((AM47*AN47)/1000000)+AO47+AP47+AQ47</f>
        <v>4.1000000000000002E-2</v>
      </c>
      <c r="L47" s="77">
        <f>SUM(G47:K47)</f>
        <v>10.466843934390356</v>
      </c>
      <c r="M47" s="78">
        <f>(BD47*BE47)/1000000</f>
        <v>4.2871925196850395E-2</v>
      </c>
      <c r="N47" s="76">
        <v>-110.529</v>
      </c>
      <c r="O47" s="76">
        <f>SUM(B47:E47,G47:K47,M47,N47)</f>
        <v>713.67337196264577</v>
      </c>
      <c r="P47" s="75">
        <f>B47/(O47-N47)</f>
        <v>0.46645656113681117</v>
      </c>
      <c r="Q47" s="74">
        <f>C47/(O47-N47)</f>
        <v>0.3174645073841873</v>
      </c>
      <c r="R47" s="74">
        <f>D47/(O47-N47)</f>
        <v>0.20332755364134655</v>
      </c>
      <c r="S47" s="74">
        <f>G47/(O47-N47)</f>
        <v>6.3785158864680044E-3</v>
      </c>
      <c r="T47" s="74">
        <f>(F47+M47)/(O47-N47)</f>
        <v>0.9873006384227383</v>
      </c>
      <c r="U47" s="74">
        <f>L47/(O47-N47)</f>
        <v>1.2699361577261672E-2</v>
      </c>
      <c r="V47" s="21"/>
      <c r="W47" s="21"/>
      <c r="Y47" s="67"/>
      <c r="Z47" s="66">
        <v>16748.069879999999</v>
      </c>
      <c r="AA47" s="65">
        <v>22.955158824934319</v>
      </c>
      <c r="AB47" s="63">
        <v>48013</v>
      </c>
      <c r="AC47" s="64">
        <v>5.4496698810738762</v>
      </c>
      <c r="AD47" s="63">
        <v>159300</v>
      </c>
      <c r="AE47" s="54">
        <v>1051.9965599281852</v>
      </c>
      <c r="AF47" s="63">
        <v>0</v>
      </c>
      <c r="AG47" s="54">
        <v>10340.551181102363</v>
      </c>
      <c r="AH47" s="61">
        <v>508.40499999999997</v>
      </c>
      <c r="AI47" s="60">
        <v>10340.551181102363</v>
      </c>
      <c r="AJ47" s="62">
        <v>0</v>
      </c>
      <c r="AK47" s="61"/>
      <c r="AL47" s="89"/>
      <c r="AM47" s="60"/>
      <c r="AN47" s="60"/>
      <c r="AO47" s="57">
        <v>4.1000000000000002E-2</v>
      </c>
      <c r="AP47" s="57"/>
      <c r="AQ47" s="57"/>
      <c r="AR47" s="59">
        <v>185.98899999999998</v>
      </c>
      <c r="AS47" s="58">
        <v>10333.000026187952</v>
      </c>
      <c r="AT47" s="57">
        <v>2.4E-2</v>
      </c>
      <c r="AU47" s="57">
        <v>0.16300000000000001</v>
      </c>
      <c r="AV47" s="56">
        <v>0.4</v>
      </c>
      <c r="AW47" s="55"/>
      <c r="AX47" s="53">
        <v>5.4960000000000004</v>
      </c>
      <c r="AY47" s="53"/>
      <c r="AZ47" s="54">
        <v>10340.551181102363</v>
      </c>
      <c r="BA47" s="53">
        <v>1.9890000000000001</v>
      </c>
      <c r="BB47" s="53">
        <v>0.35</v>
      </c>
      <c r="BC47" s="52">
        <v>0.26400000000000001</v>
      </c>
      <c r="BD47" s="51">
        <v>4.1459999999999999</v>
      </c>
      <c r="BE47" s="50">
        <v>10340.551181102363</v>
      </c>
      <c r="BH47" s="49">
        <f>SUM(H47,M47)</f>
        <v>2.702703594488189</v>
      </c>
      <c r="HA47" s="1"/>
      <c r="HB47" s="1"/>
    </row>
    <row r="48" spans="1:210" ht="10.5" customHeight="1" x14ac:dyDescent="0.2">
      <c r="A48" s="87">
        <v>2002</v>
      </c>
      <c r="B48" s="84">
        <f>(Z48*AA48)/1000</f>
        <v>370.55686130780396</v>
      </c>
      <c r="C48" s="86">
        <f>(AC48*AB48)/1000</f>
        <v>258.56</v>
      </c>
      <c r="D48" s="86">
        <f>(AD48*AE48)/1000000</f>
        <v>172.36600000000004</v>
      </c>
      <c r="E48" s="86">
        <f>(AF48*AG48)/1000000</f>
        <v>0</v>
      </c>
      <c r="F48" s="85">
        <f>SUM(B48:E48)</f>
        <v>801.48286130780389</v>
      </c>
      <c r="G48" s="84">
        <f>((AH48*AI48)/1000000)+AJ48</f>
        <v>4.6542749432314414</v>
      </c>
      <c r="H48" s="86">
        <f>((AW48*AZ48)/1000000)+((AX48*AZ48)/1000000)+BA48+BB48+BC48</f>
        <v>2.6357541266375546</v>
      </c>
      <c r="I48" s="86">
        <f>((AR48*AS48)/1000000)+AT48+AU48+AV48</f>
        <v>3.1171084325908907</v>
      </c>
      <c r="J48" s="86">
        <f>(AK48*AL48)/1000000</f>
        <v>0</v>
      </c>
      <c r="K48" s="86">
        <f>((AM48*AN48)/1000000)+AO48+AP48+AQ48</f>
        <v>3.9E-2</v>
      </c>
      <c r="L48" s="85">
        <f>SUM(G48:K48)</f>
        <v>10.446137502459887</v>
      </c>
      <c r="M48" s="86">
        <f>(BD48*BE48)/1000000</f>
        <v>5.0098338427947593E-2</v>
      </c>
      <c r="N48" s="84">
        <v>-118.596</v>
      </c>
      <c r="O48" s="84">
        <f>SUM(B48:E48,G48:K48,M48,N48)</f>
        <v>693.38309714869172</v>
      </c>
      <c r="P48" s="83">
        <f>B48/(O48-N48)</f>
        <v>0.45636256229875166</v>
      </c>
      <c r="Q48" s="82">
        <f>C48/(O48-N48)</f>
        <v>0.31843184252888695</v>
      </c>
      <c r="R48" s="82">
        <f>D48/(O48-N48)</f>
        <v>0.21227886358808068</v>
      </c>
      <c r="S48" s="82">
        <f>G48/(O48-N48)</f>
        <v>5.7320132495715451E-3</v>
      </c>
      <c r="T48" s="82">
        <f>(F48+M48)/(O48-N48)</f>
        <v>0.98713496746512064</v>
      </c>
      <c r="U48" s="82">
        <f>L48/(O48-N48)</f>
        <v>1.286503253487936E-2</v>
      </c>
      <c r="V48" s="21"/>
      <c r="W48" s="21"/>
      <c r="Y48" s="67"/>
      <c r="Z48" s="66">
        <v>16434.25995</v>
      </c>
      <c r="AA48" s="65">
        <v>22.5478276743337</v>
      </c>
      <c r="AB48" s="63">
        <v>47450</v>
      </c>
      <c r="AC48" s="64">
        <v>5.4491043203371969</v>
      </c>
      <c r="AD48" s="63">
        <v>163380</v>
      </c>
      <c r="AE48" s="54">
        <v>1055.0006120700209</v>
      </c>
      <c r="AF48" s="63">
        <v>0</v>
      </c>
      <c r="AG48" s="54">
        <v>10168.122270742359</v>
      </c>
      <c r="AH48" s="61">
        <v>457.73200000000003</v>
      </c>
      <c r="AI48" s="60">
        <v>10168.122270742359</v>
      </c>
      <c r="AJ48" s="62">
        <v>0</v>
      </c>
      <c r="AK48" s="61"/>
      <c r="AL48" s="89"/>
      <c r="AM48" s="60"/>
      <c r="AN48" s="60"/>
      <c r="AO48" s="57">
        <v>3.9E-2</v>
      </c>
      <c r="AP48" s="57"/>
      <c r="AQ48" s="57"/>
      <c r="AR48" s="59">
        <v>247.33200000000002</v>
      </c>
      <c r="AS48" s="58">
        <v>10172.999986216464</v>
      </c>
      <c r="AT48" s="57">
        <v>2.4E-2</v>
      </c>
      <c r="AU48" s="57">
        <v>0.17699999999999999</v>
      </c>
      <c r="AV48" s="56">
        <v>0.4</v>
      </c>
      <c r="AW48" s="55"/>
      <c r="AX48" s="53">
        <v>6.27</v>
      </c>
      <c r="AY48" s="53"/>
      <c r="AZ48" s="54">
        <v>10168.122270742359</v>
      </c>
      <c r="BA48" s="53">
        <v>2.0190000000000001</v>
      </c>
      <c r="BB48" s="53">
        <v>0.35799999999999998</v>
      </c>
      <c r="BC48" s="52">
        <v>0.19500000000000001</v>
      </c>
      <c r="BD48" s="51">
        <v>4.9269999999999996</v>
      </c>
      <c r="BE48" s="50">
        <v>10168.122270742359</v>
      </c>
      <c r="BH48" s="49">
        <f>SUM(H48,M48)</f>
        <v>2.6858524650655022</v>
      </c>
      <c r="HA48" s="1"/>
      <c r="HB48" s="1"/>
    </row>
    <row r="49" spans="1:210" ht="10.5" customHeight="1" x14ac:dyDescent="0.2">
      <c r="A49" s="79">
        <v>2003</v>
      </c>
      <c r="B49" s="76">
        <f>(Z49*AA49)/1000</f>
        <v>379.16977764888952</v>
      </c>
      <c r="C49" s="78">
        <f>(AC49*AB49)/1000</f>
        <v>276.56400000000002</v>
      </c>
      <c r="D49" s="78">
        <f>(AD49*AE49)/1000000</f>
        <v>163.52699999999999</v>
      </c>
      <c r="E49" s="78">
        <f>(AF49*AG49)/1000000</f>
        <v>0</v>
      </c>
      <c r="F49" s="77">
        <f>SUM(B49:E49)</f>
        <v>819.26077764888964</v>
      </c>
      <c r="G49" s="76">
        <f>((AH49*AI49)/1000000)+AJ49</f>
        <v>4.2694350926365798</v>
      </c>
      <c r="H49" s="78">
        <f>((AW49*AZ49)/1000000)+((AX49*AZ49)/1000000)+BA49+BB49+BC49</f>
        <v>2.7455061235154399</v>
      </c>
      <c r="I49" s="78">
        <f>((AR49*AS49)/1000000)+AT49+AU49+AV49</f>
        <v>2.5662533186492422</v>
      </c>
      <c r="J49" s="78">
        <f>(AK49*AL49)/1000000</f>
        <v>0</v>
      </c>
      <c r="K49" s="64">
        <f>((AM49*AN49)/1000000)+AO49+AP49+AQ49</f>
        <v>3.9E-2</v>
      </c>
      <c r="L49" s="77">
        <f>SUM(G49:K49)</f>
        <v>9.6201945348012607</v>
      </c>
      <c r="M49" s="78">
        <f>(BD49*BE49)/1000000</f>
        <v>4.2133083135391929E-2</v>
      </c>
      <c r="N49" s="76">
        <v>-125.10299999999999</v>
      </c>
      <c r="O49" s="76">
        <f>SUM(B49:E49,G49:K49,M49,N49)</f>
        <v>703.82010526682632</v>
      </c>
      <c r="P49" s="75">
        <f>B49/(O49-N49)</f>
        <v>0.45742454908026314</v>
      </c>
      <c r="Q49" s="74">
        <f>C49/(O49-N49)</f>
        <v>0.33364252756710822</v>
      </c>
      <c r="R49" s="74">
        <f>D49/(O49-N49)</f>
        <v>0.19727644091590552</v>
      </c>
      <c r="S49" s="74">
        <f>G49/(O49-N49)</f>
        <v>5.1505803922093224E-3</v>
      </c>
      <c r="T49" s="74">
        <f>(F49+M49)/(O49-N49)</f>
        <v>0.98839434626242617</v>
      </c>
      <c r="U49" s="74">
        <f>L49/(O49-N49)</f>
        <v>1.1605653737573846E-2</v>
      </c>
      <c r="V49" s="21"/>
      <c r="W49" s="21"/>
      <c r="Y49" s="67"/>
      <c r="Z49" s="66">
        <v>16974.31854</v>
      </c>
      <c r="AA49" s="65">
        <v>22.337849779086891</v>
      </c>
      <c r="AB49" s="63">
        <v>50082</v>
      </c>
      <c r="AC49" s="64">
        <v>5.5222235533724691</v>
      </c>
      <c r="AD49" s="63">
        <v>154125</v>
      </c>
      <c r="AE49" s="54">
        <v>1061.0024330900244</v>
      </c>
      <c r="AF49" s="63">
        <v>0</v>
      </c>
      <c r="AG49" s="54">
        <v>10133.016627078385</v>
      </c>
      <c r="AH49" s="61">
        <v>421.339</v>
      </c>
      <c r="AI49" s="60">
        <v>10133.016627078385</v>
      </c>
      <c r="AJ49" s="62">
        <v>0</v>
      </c>
      <c r="AK49" s="61"/>
      <c r="AL49" s="89"/>
      <c r="AM49" s="60"/>
      <c r="AN49" s="60"/>
      <c r="AO49" s="57">
        <v>3.9E-2</v>
      </c>
      <c r="AP49" s="57"/>
      <c r="AQ49" s="57"/>
      <c r="AR49" s="59">
        <v>198.465</v>
      </c>
      <c r="AS49" s="58">
        <v>10265.050858585859</v>
      </c>
      <c r="AT49" s="57">
        <v>2.4E-2</v>
      </c>
      <c r="AU49" s="57">
        <v>0.221</v>
      </c>
      <c r="AV49" s="56">
        <v>0.28399999999999997</v>
      </c>
      <c r="AW49" s="55"/>
      <c r="AX49" s="53">
        <v>5.0830000000000002</v>
      </c>
      <c r="AY49" s="53"/>
      <c r="AZ49" s="54">
        <v>10133.016627078385</v>
      </c>
      <c r="BA49" s="53">
        <v>2.125</v>
      </c>
      <c r="BB49" s="53">
        <v>0.373</v>
      </c>
      <c r="BC49" s="52">
        <v>0.19600000000000001</v>
      </c>
      <c r="BD49" s="51">
        <v>4.1580000000000004</v>
      </c>
      <c r="BE49" s="50">
        <v>10133.016627078385</v>
      </c>
      <c r="BH49" s="49">
        <f>SUM(H49,M49)</f>
        <v>2.787639206650832</v>
      </c>
      <c r="HA49" s="1"/>
      <c r="HB49" s="1"/>
    </row>
    <row r="50" spans="1:210" ht="10.5" customHeight="1" x14ac:dyDescent="0.2">
      <c r="A50" s="87">
        <v>2004</v>
      </c>
      <c r="B50" s="84">
        <f>(Z50*AA50)/1000</f>
        <v>387.91207573668322</v>
      </c>
      <c r="C50" s="86">
        <f>(AC50*AB50)/1000</f>
        <v>277.60399999999998</v>
      </c>
      <c r="D50" s="86">
        <f>(AD50*AE50)/1000000</f>
        <v>164.154</v>
      </c>
      <c r="E50" s="86">
        <f>(AF50*AG50)/1000000</f>
        <v>0</v>
      </c>
      <c r="F50" s="85">
        <f>SUM(B50:E50)</f>
        <v>829.6700757366832</v>
      </c>
      <c r="G50" s="84">
        <f>((AH50*AI50)/1000000)+AJ50</f>
        <v>4.5044779733333336</v>
      </c>
      <c r="H50" s="86">
        <f>((AW50*AZ50)/1000000)+((AX50*AZ50)/1000000)+BA50+BB50+BC50</f>
        <v>2.7842609466666661</v>
      </c>
      <c r="I50" s="86">
        <f>((AR50*AS50)/1000000)+AT50+AU50+AV50</f>
        <v>2.5348053322488209</v>
      </c>
      <c r="J50" s="86">
        <f>(AK50*AL50)/1000000</f>
        <v>0</v>
      </c>
      <c r="K50" s="86">
        <f>((AM50*AN50)/1000000)+AO50+AP50+AQ50</f>
        <v>3.6999999999999998E-2</v>
      </c>
      <c r="L50" s="85">
        <f>SUM(G50:K50)</f>
        <v>9.8605442522488218</v>
      </c>
      <c r="M50" s="86">
        <f>(BD50*BE50)/1000000</f>
        <v>3.1301679999999998E-2</v>
      </c>
      <c r="N50" s="84">
        <v>-116.672</v>
      </c>
      <c r="O50" s="84">
        <f>SUM(B50:E50,G50:K50,M50,N50)</f>
        <v>722.88992166893195</v>
      </c>
      <c r="P50" s="83">
        <f>B50/(O50-N50)</f>
        <v>0.46204105465570439</v>
      </c>
      <c r="Q50" s="82">
        <f>C50/(O50-N50)</f>
        <v>0.33065339534237326</v>
      </c>
      <c r="R50" s="82">
        <f>D50/(O50-N50)</f>
        <v>0.19552339829048551</v>
      </c>
      <c r="S50" s="82">
        <f>G50/(O50-N50)</f>
        <v>5.3652718841500809E-3</v>
      </c>
      <c r="T50" s="82">
        <f>(F50+M50)/(O50-N50)</f>
        <v>0.98825513163740508</v>
      </c>
      <c r="U50" s="82">
        <f>L50/(O50-N50)</f>
        <v>1.1744868362594906E-2</v>
      </c>
      <c r="V50" s="21"/>
      <c r="W50" s="21"/>
      <c r="Y50" s="67"/>
      <c r="Z50" s="66">
        <v>17614.5452</v>
      </c>
      <c r="AA50" s="65">
        <v>22.022258953168045</v>
      </c>
      <c r="AB50" s="63">
        <v>50434</v>
      </c>
      <c r="AC50" s="64">
        <v>5.5043026529722017</v>
      </c>
      <c r="AD50" s="63">
        <v>155891</v>
      </c>
      <c r="AE50" s="54">
        <v>1053.0049842518169</v>
      </c>
      <c r="AF50" s="63">
        <v>0</v>
      </c>
      <c r="AG50" s="54">
        <v>10013.333333333334</v>
      </c>
      <c r="AH50" s="61">
        <v>449.84800000000001</v>
      </c>
      <c r="AI50" s="60">
        <v>10013.333333333334</v>
      </c>
      <c r="AJ50" s="62">
        <v>0</v>
      </c>
      <c r="AK50" s="61"/>
      <c r="AL50" s="89"/>
      <c r="AM50" s="60"/>
      <c r="AN50" s="60"/>
      <c r="AO50" s="57">
        <v>3.6999999999999998E-2</v>
      </c>
      <c r="AP50" s="57"/>
      <c r="AQ50" s="57"/>
      <c r="AR50" s="59">
        <v>194.876</v>
      </c>
      <c r="AS50" s="58">
        <v>10015.627025641026</v>
      </c>
      <c r="AT50" s="57">
        <v>2.4E-2</v>
      </c>
      <c r="AU50" s="57">
        <v>0.24099999999999999</v>
      </c>
      <c r="AV50" s="56">
        <v>0.318</v>
      </c>
      <c r="AW50" s="55"/>
      <c r="AX50" s="53">
        <v>3.8210000000000002</v>
      </c>
      <c r="AY50" s="53"/>
      <c r="AZ50" s="54">
        <v>10013.333333333334</v>
      </c>
      <c r="BA50" s="53">
        <v>2.1779999999999999</v>
      </c>
      <c r="BB50" s="53">
        <v>0.36499999999999999</v>
      </c>
      <c r="BC50" s="52">
        <v>0.20300000000000001</v>
      </c>
      <c r="BD50" s="51">
        <v>3.1259999999999999</v>
      </c>
      <c r="BE50" s="50">
        <v>10013.333333333334</v>
      </c>
      <c r="BH50" s="49">
        <f>SUM(H50,M50)</f>
        <v>2.815562626666666</v>
      </c>
      <c r="HA50" s="1"/>
      <c r="HB50" s="1"/>
    </row>
    <row r="51" spans="1:210" ht="10.5" customHeight="1" x14ac:dyDescent="0.2">
      <c r="A51" s="79">
        <v>2005</v>
      </c>
      <c r="B51" s="76">
        <f>(Z51*AA51)/1000</f>
        <v>377.95231253215877</v>
      </c>
      <c r="C51" s="78">
        <f>(AC51*AB51)/1000</f>
        <v>289.745</v>
      </c>
      <c r="D51" s="78">
        <f>(AD51*AE51)/1000000</f>
        <v>168.77105300265166</v>
      </c>
      <c r="E51" s="78">
        <f>(AF51*AG51)/1000000</f>
        <v>0</v>
      </c>
      <c r="F51" s="77">
        <f>SUM(B51:E51)</f>
        <v>836.46836553481046</v>
      </c>
      <c r="G51" s="76">
        <f>((AH51*AI51)/1000000)+AJ51</f>
        <v>7.8486323622448984</v>
      </c>
      <c r="H51" s="78">
        <f>((AW51*AZ51)/1000000)+((AX51*AZ51)/1000000)+BA51+BB51+BC51</f>
        <v>2.4845001428571432</v>
      </c>
      <c r="I51" s="78">
        <f>((AR51*AS51)/1000000)+AT51+AU51+AV51</f>
        <v>2.5008575169210809</v>
      </c>
      <c r="J51" s="78">
        <f>(AK51*AL51)/1000000</f>
        <v>0</v>
      </c>
      <c r="K51" s="64">
        <f>((AM51*AN51)/1000000)+AO51+AP51+AQ51</f>
        <v>3.5000000000000003E-2</v>
      </c>
      <c r="L51" s="77">
        <f>SUM(G51:K51)</f>
        <v>12.868990022023123</v>
      </c>
      <c r="M51" s="78">
        <f>(BD51*BE51)/1000000</f>
        <v>3.1035826530612248E-2</v>
      </c>
      <c r="N51" s="76">
        <v>-115.66500000000001</v>
      </c>
      <c r="O51" s="76">
        <f>SUM(B51:E51,G51:K51,M51,N51)</f>
        <v>733.70339138336408</v>
      </c>
      <c r="P51" s="75">
        <f>B51/(O51-N51)</f>
        <v>0.44498043059571457</v>
      </c>
      <c r="Q51" s="74">
        <f>C51/(O51-N51)</f>
        <v>0.34112995366838772</v>
      </c>
      <c r="R51" s="74">
        <f>D51/(O51-N51)</f>
        <v>0.19870182916481585</v>
      </c>
      <c r="S51" s="74">
        <f>G51/(O51-N51)</f>
        <v>9.2405514990519626E-3</v>
      </c>
      <c r="T51" s="74">
        <f>(F51+M51)/(O51-N51)</f>
        <v>0.98484875331767019</v>
      </c>
      <c r="U51" s="74">
        <f>L51/(O51-N51)</f>
        <v>1.5151246682329953E-2</v>
      </c>
      <c r="V51" s="21"/>
      <c r="W51" s="21"/>
      <c r="Y51" s="67"/>
      <c r="Z51" s="66">
        <v>17328.848760000001</v>
      </c>
      <c r="AA51" s="65">
        <v>21.810584059373991</v>
      </c>
      <c r="AB51" s="63">
        <v>52803</v>
      </c>
      <c r="AC51" s="64">
        <v>5.4872829195310873</v>
      </c>
      <c r="AD51" s="63">
        <v>160276</v>
      </c>
      <c r="AE51" s="54">
        <v>1053.0026516924036</v>
      </c>
      <c r="AF51" s="63">
        <v>0</v>
      </c>
      <c r="AG51" s="54">
        <v>10005.102040816328</v>
      </c>
      <c r="AH51" s="61">
        <v>784.46299999999997</v>
      </c>
      <c r="AI51" s="60">
        <v>10005.102040816328</v>
      </c>
      <c r="AJ51" s="62">
        <v>0</v>
      </c>
      <c r="AK51" s="61"/>
      <c r="AL51" s="89"/>
      <c r="AM51" s="60"/>
      <c r="AN51" s="60"/>
      <c r="AO51" s="57">
        <v>3.5000000000000003E-2</v>
      </c>
      <c r="AP51" s="57"/>
      <c r="AQ51" s="57"/>
      <c r="AR51" s="59">
        <v>184.80199999999999</v>
      </c>
      <c r="AS51" s="58">
        <v>9988.2983783783784</v>
      </c>
      <c r="AT51" s="57">
        <v>2.4E-2</v>
      </c>
      <c r="AU51" s="57">
        <v>0.27200000000000002</v>
      </c>
      <c r="AV51" s="56">
        <v>0.35899999999999999</v>
      </c>
      <c r="AW51" s="55"/>
      <c r="AX51" s="53">
        <v>3.948</v>
      </c>
      <c r="AY51" s="53"/>
      <c r="AZ51" s="54">
        <v>10005.102040816328</v>
      </c>
      <c r="BA51" s="53">
        <v>1.9279999999999999</v>
      </c>
      <c r="BB51" s="53">
        <v>0.309</v>
      </c>
      <c r="BC51" s="52">
        <v>0.20799999999999999</v>
      </c>
      <c r="BD51" s="51">
        <v>3.1019999999999999</v>
      </c>
      <c r="BE51" s="50">
        <v>10005.102040816328</v>
      </c>
      <c r="BH51" s="49">
        <f>SUM(H51,M51)</f>
        <v>2.5155359693877553</v>
      </c>
      <c r="HA51" s="1"/>
      <c r="HB51" s="1"/>
    </row>
    <row r="52" spans="1:210" ht="10.5" customHeight="1" x14ac:dyDescent="0.2">
      <c r="A52" s="87">
        <v>2006</v>
      </c>
      <c r="B52" s="84">
        <f>(Z52*AA52)/1000</f>
        <v>386.98798491936037</v>
      </c>
      <c r="C52" s="86">
        <f>(AC52*AB52)/1000</f>
        <v>312.31200000000001</v>
      </c>
      <c r="D52" s="86">
        <f>(AD52*AE52)/1000000</f>
        <v>197.8929440021345</v>
      </c>
      <c r="E52" s="86">
        <f>(AF52*AG52)/1000000</f>
        <v>0</v>
      </c>
      <c r="F52" s="85">
        <f>SUM(B52:E52)</f>
        <v>897.19292892149497</v>
      </c>
      <c r="G52" s="84">
        <f>((AH52*AI52)/1000000)+AJ52</f>
        <v>7.4048483012048196</v>
      </c>
      <c r="H52" s="86">
        <f>((AW52*AZ52)/1000000)+((AX52*AZ52)/1000000)+BA52+BB52+BC52</f>
        <v>2.5904260722891568</v>
      </c>
      <c r="I52" s="86">
        <f>((AR52*AS52)/1000000)+AT52+AU52+AV52</f>
        <v>2.5587604820732985</v>
      </c>
      <c r="J52" s="86">
        <f>(AK52*AL52)/1000000</f>
        <v>0</v>
      </c>
      <c r="K52" s="86">
        <f>((AM52*AN52)/1000000)+AO52+AP52+AQ52</f>
        <v>3.5999999999999997E-2</v>
      </c>
      <c r="L52" s="85">
        <f>SUM(G52:K52)</f>
        <v>12.590034855567275</v>
      </c>
      <c r="M52" s="86">
        <f>(BD52*BE52)/1000000</f>
        <v>4.7971975903614461E-2</v>
      </c>
      <c r="N52" s="84">
        <v>-126.996</v>
      </c>
      <c r="O52" s="84">
        <f>SUM(B52:E52,G52:K52,M52,N52)</f>
        <v>782.83493575296575</v>
      </c>
      <c r="P52" s="83">
        <f>B52/(O52-N52)</f>
        <v>0.42534054373419772</v>
      </c>
      <c r="Q52" s="82">
        <f>C52/(O52-N52)</f>
        <v>0.34326377322126794</v>
      </c>
      <c r="R52" s="82">
        <f>D52/(O52-N52)</f>
        <v>0.21750518280449604</v>
      </c>
      <c r="S52" s="82">
        <f>G52/(O52-N52)</f>
        <v>8.1387079843318923E-3</v>
      </c>
      <c r="T52" s="82">
        <f>(F52+M52)/(O52-N52)</f>
        <v>0.98616222601273962</v>
      </c>
      <c r="U52" s="82">
        <f>L52/(O52-N52)</f>
        <v>1.3837773987260507E-2</v>
      </c>
      <c r="V52" s="21"/>
      <c r="W52" s="21"/>
      <c r="Y52" s="67"/>
      <c r="Z52" s="66">
        <v>17515.499</v>
      </c>
      <c r="AA52" s="65">
        <v>22.094031401523896</v>
      </c>
      <c r="AB52" s="63">
        <v>56863</v>
      </c>
      <c r="AC52" s="64">
        <v>5.4923588273569806</v>
      </c>
      <c r="AD52" s="63">
        <v>187399</v>
      </c>
      <c r="AE52" s="54">
        <v>1055.9978655282819</v>
      </c>
      <c r="AF52" s="63">
        <v>0</v>
      </c>
      <c r="AG52" s="54">
        <v>9915.6626506024095</v>
      </c>
      <c r="AH52" s="61">
        <v>746.78300000000002</v>
      </c>
      <c r="AI52" s="60">
        <v>9915.6626506024095</v>
      </c>
      <c r="AJ52" s="62">
        <v>0</v>
      </c>
      <c r="AK52" s="61"/>
      <c r="AL52" s="89"/>
      <c r="AM52" s="60"/>
      <c r="AN52" s="60"/>
      <c r="AO52" s="57">
        <v>3.5999999999999997E-2</v>
      </c>
      <c r="AP52" s="57"/>
      <c r="AQ52" s="57"/>
      <c r="AR52" s="59">
        <v>190.608</v>
      </c>
      <c r="AS52" s="58">
        <v>9898.642670157069</v>
      </c>
      <c r="AT52" s="57">
        <v>2.4E-2</v>
      </c>
      <c r="AU52" s="57">
        <v>0.28000000000000003</v>
      </c>
      <c r="AV52" s="56">
        <v>0.36799999999999999</v>
      </c>
      <c r="AW52" s="55">
        <v>8.7100000000000009</v>
      </c>
      <c r="AX52" s="53">
        <v>6.1580000000000004</v>
      </c>
      <c r="AY52" s="53"/>
      <c r="AZ52" s="54">
        <v>9915.6626506024095</v>
      </c>
      <c r="BA52" s="53">
        <v>1.71</v>
      </c>
      <c r="BB52" s="53">
        <v>0.38</v>
      </c>
      <c r="BC52" s="52">
        <v>0.35299999999999998</v>
      </c>
      <c r="BD52" s="51">
        <v>4.8380000000000001</v>
      </c>
      <c r="BE52" s="50">
        <v>9915.6626506024095</v>
      </c>
      <c r="BH52" s="49">
        <f>SUM(H52,M52)</f>
        <v>2.6383980481927711</v>
      </c>
      <c r="HA52" s="1"/>
      <c r="HB52" s="1"/>
    </row>
    <row r="53" spans="1:210" ht="10.5" customHeight="1" x14ac:dyDescent="0.2">
      <c r="A53" s="79">
        <v>2007</v>
      </c>
      <c r="B53" s="76">
        <f>(Z53*AA53)/1000</f>
        <v>390.48265895891819</v>
      </c>
      <c r="C53" s="78">
        <f>(AC53*AB53)/1000</f>
        <v>302.541</v>
      </c>
      <c r="D53" s="78">
        <f>(AD53*AE53)/1000000</f>
        <v>231.12289600411466</v>
      </c>
      <c r="E53" s="78">
        <f>(AF53*AG53)/1000000</f>
        <v>0</v>
      </c>
      <c r="F53" s="77">
        <f>SUM(B53:E53)</f>
        <v>924.14655496303283</v>
      </c>
      <c r="G53" s="76">
        <f>((AH53*AI53)/1000000)+AJ53</f>
        <v>5.322846289424862</v>
      </c>
      <c r="H53" s="78">
        <f>((AW53*AZ53)/1000000)+((AX53*AZ53)/1000000)+BA53+BB53+BC53</f>
        <v>3.0225579777365486</v>
      </c>
      <c r="I53" s="78">
        <f>((AR53*AS53)/1000000)+AT53+AU53+AV53</f>
        <v>2.3242591463414635</v>
      </c>
      <c r="J53" s="78">
        <f>(AK53*AL53)/1000000</f>
        <v>0</v>
      </c>
      <c r="K53" s="64">
        <f>((AM53*AN53)/1000000)+AO53+AP53+AQ53</f>
        <v>0.04</v>
      </c>
      <c r="L53" s="77">
        <f>SUM(G53:K53)</f>
        <v>10.709663413502872</v>
      </c>
      <c r="M53" s="78">
        <f>(BD53*BE53)/1000000</f>
        <v>4.6225742115027835E-2</v>
      </c>
      <c r="N53" s="76">
        <v>-155.08199999999999</v>
      </c>
      <c r="O53" s="76">
        <f>SUM(B53:E53,G53:K53,M53,N53)</f>
        <v>779.8204441186507</v>
      </c>
      <c r="P53" s="75">
        <f>B53/(O53-N53)</f>
        <v>0.41767209125978189</v>
      </c>
      <c r="Q53" s="74">
        <f>C53/(O53-N53)</f>
        <v>0.32360702649056694</v>
      </c>
      <c r="R53" s="74">
        <f>D53/(O53-N53)</f>
        <v>0.24721605709566666</v>
      </c>
      <c r="S53" s="74">
        <f>G53/(O53-N53)</f>
        <v>5.6934777771843401E-3</v>
      </c>
      <c r="T53" s="74">
        <f>(F53+M53)/(O53-N53)</f>
        <v>0.98854461930132287</v>
      </c>
      <c r="U53" s="74">
        <f>L53/(O53-N53)</f>
        <v>1.1455380698677136E-2</v>
      </c>
      <c r="V53" s="21"/>
      <c r="W53" s="21"/>
      <c r="Y53" s="67"/>
      <c r="Z53" s="66">
        <v>17485.548999999999</v>
      </c>
      <c r="AA53" s="65">
        <v>22.331735706949676</v>
      </c>
      <c r="AB53" s="63">
        <v>55550</v>
      </c>
      <c r="AC53" s="64">
        <v>5.4462826282628267</v>
      </c>
      <c r="AD53" s="63">
        <v>219699</v>
      </c>
      <c r="AE53" s="54">
        <v>1051.9979426584312</v>
      </c>
      <c r="AF53" s="63">
        <v>0</v>
      </c>
      <c r="AG53" s="54">
        <v>9879.406307977737</v>
      </c>
      <c r="AH53" s="61">
        <v>538.78200000000004</v>
      </c>
      <c r="AI53" s="60">
        <v>9879.406307977737</v>
      </c>
      <c r="AJ53" s="62">
        <v>0</v>
      </c>
      <c r="AK53" s="61"/>
      <c r="AL53" s="89"/>
      <c r="AM53" s="60"/>
      <c r="AN53" s="60"/>
      <c r="AO53" s="57">
        <v>0.04</v>
      </c>
      <c r="AP53" s="57"/>
      <c r="AQ53" s="57"/>
      <c r="AR53" s="59">
        <v>163.92500000000001</v>
      </c>
      <c r="AS53" s="58">
        <v>9878.0487804878048</v>
      </c>
      <c r="AT53" s="57">
        <v>2.5000000000000001E-2</v>
      </c>
      <c r="AU53" s="57">
        <v>0.28699999999999998</v>
      </c>
      <c r="AV53" s="56">
        <v>0.39300000000000002</v>
      </c>
      <c r="AW53" s="55">
        <v>25.076000000000001</v>
      </c>
      <c r="AX53" s="53">
        <v>5.9539999999999997</v>
      </c>
      <c r="AY53" s="53"/>
      <c r="AZ53" s="54">
        <v>9879.406307977737</v>
      </c>
      <c r="BA53" s="53">
        <v>1.89</v>
      </c>
      <c r="BB53" s="53">
        <v>0.44500000000000001</v>
      </c>
      <c r="BC53" s="52">
        <v>0.38100000000000001</v>
      </c>
      <c r="BD53" s="51">
        <v>4.6790000000000003</v>
      </c>
      <c r="BE53" s="50">
        <v>9879.406307977737</v>
      </c>
      <c r="BH53" s="49">
        <f>SUM(H53,M53)</f>
        <v>3.0687837198515764</v>
      </c>
      <c r="HA53" s="1"/>
      <c r="HB53" s="1"/>
    </row>
    <row r="54" spans="1:210" ht="10.5" customHeight="1" x14ac:dyDescent="0.2">
      <c r="A54" s="87">
        <v>2008</v>
      </c>
      <c r="B54" s="84">
        <f>(Z54*AA54)/1000</f>
        <v>395.43316826788015</v>
      </c>
      <c r="C54" s="86">
        <f>(AC54*AB54)/1000</f>
        <v>282.94799999999998</v>
      </c>
      <c r="D54" s="86">
        <f>(AD54*AE54)/1000000</f>
        <v>237.41399999999999</v>
      </c>
      <c r="E54" s="86">
        <f>(AF54*AG54)/1000000</f>
        <v>0.35268323952095809</v>
      </c>
      <c r="F54" s="85">
        <f>SUM(B54:E54)</f>
        <v>916.14785150740113</v>
      </c>
      <c r="G54" s="84">
        <f>((AH54*AI54)/1000000)+AJ54</f>
        <v>6.5838278023952093</v>
      </c>
      <c r="H54" s="86">
        <f>((AW54*AZ54)/1000000)+((AX54*AZ54)/1000000)+BA54+BB54+BC54</f>
        <v>3.0414107110778446</v>
      </c>
      <c r="I54" s="86">
        <f>((AR54*AS54)/1000000)+AT54+AU54+AV54</f>
        <v>3.2977329212598425</v>
      </c>
      <c r="J54" s="86">
        <f>(AK54*AL54)/1000000</f>
        <v>0.23501666666666665</v>
      </c>
      <c r="K54" s="86">
        <f>((AM54*AN54)/1000000)+AO54+AP54+AQ54</f>
        <v>4.4999999999999998E-2</v>
      </c>
      <c r="L54" s="85">
        <f>SUM(G54:K54)</f>
        <v>13.202988101399564</v>
      </c>
      <c r="M54" s="86">
        <f>(BD54*BE54)/1000000</f>
        <v>1.4067023488023953</v>
      </c>
      <c r="N54" s="84">
        <v>-162.078</v>
      </c>
      <c r="O54" s="84">
        <f>SUM(B54:E54,G54:K54,M54,N54)</f>
        <v>768.67954195760296</v>
      </c>
      <c r="P54" s="83">
        <f>B54/(O54-N54)</f>
        <v>0.42485088805854937</v>
      </c>
      <c r="Q54" s="82">
        <f>C54/(O54-N54)</f>
        <v>0.30399753667844959</v>
      </c>
      <c r="R54" s="82">
        <f>D54/(O54-N54)</f>
        <v>0.25507609586559166</v>
      </c>
      <c r="S54" s="82">
        <f>G54/(O54-N54)</f>
        <v>7.0736228347372445E-3</v>
      </c>
      <c r="T54" s="82">
        <f>(F54+M54)/(O54-N54)</f>
        <v>0.98581479332025557</v>
      </c>
      <c r="U54" s="82">
        <f>L54/(O54-N54)</f>
        <v>1.4185206679744503E-2</v>
      </c>
      <c r="V54" s="21"/>
      <c r="W54" s="21"/>
      <c r="Y54" s="67"/>
      <c r="Z54" s="66">
        <v>17779</v>
      </c>
      <c r="AA54" s="81">
        <v>22.241586605989099</v>
      </c>
      <c r="AB54" s="63">
        <v>52113</v>
      </c>
      <c r="AC54" s="64">
        <v>5.429508951701111</v>
      </c>
      <c r="AD54" s="63">
        <v>224187</v>
      </c>
      <c r="AE54" s="54">
        <v>1058.999852801456</v>
      </c>
      <c r="AF54" s="63">
        <v>35.787999999999997</v>
      </c>
      <c r="AG54" s="54">
        <v>9854.7904191616781</v>
      </c>
      <c r="AH54" s="61">
        <v>668.08399999999995</v>
      </c>
      <c r="AI54" s="60">
        <v>9854.7904191616781</v>
      </c>
      <c r="AJ54" s="62">
        <v>0</v>
      </c>
      <c r="AK54" s="61">
        <v>23.9</v>
      </c>
      <c r="AL54" s="89">
        <v>9833.3333333333339</v>
      </c>
      <c r="AM54" s="60"/>
      <c r="AN54" s="60"/>
      <c r="AO54" s="57">
        <v>4.4999999999999998E-2</v>
      </c>
      <c r="AP54" s="57"/>
      <c r="AQ54" s="57"/>
      <c r="AR54" s="59">
        <v>254.27699999999999</v>
      </c>
      <c r="AS54" s="58">
        <v>9866.1417322834641</v>
      </c>
      <c r="AT54" s="57">
        <v>2.4E-2</v>
      </c>
      <c r="AU54" s="57">
        <v>0.29299999999999998</v>
      </c>
      <c r="AV54" s="56">
        <v>0.47199999999999998</v>
      </c>
      <c r="AW54" s="55">
        <v>24.847999999999999</v>
      </c>
      <c r="AX54" s="53">
        <v>-1.163</v>
      </c>
      <c r="AY54" s="53"/>
      <c r="AZ54" s="54">
        <v>9854.7904191616781</v>
      </c>
      <c r="BA54" s="53">
        <v>2.1150000000000002</v>
      </c>
      <c r="BB54" s="53">
        <v>0.32200000000000001</v>
      </c>
      <c r="BC54" s="52">
        <v>0.371</v>
      </c>
      <c r="BD54" s="51">
        <v>142.74299999999999</v>
      </c>
      <c r="BE54" s="50">
        <v>9854.7904191616781</v>
      </c>
      <c r="BH54" s="49">
        <f>SUM(H54,M54)</f>
        <v>4.4481130598802396</v>
      </c>
      <c r="HA54" s="1"/>
      <c r="HB54" s="1"/>
    </row>
    <row r="55" spans="1:210" ht="10.5" customHeight="1" x14ac:dyDescent="0.2">
      <c r="A55" s="79">
        <v>2009</v>
      </c>
      <c r="B55" s="76">
        <f>(Z55*AA55)/1000</f>
        <v>365.08172312684007</v>
      </c>
      <c r="C55" s="78">
        <f>(AC55*AB55)/1000</f>
        <v>269.30700000000002</v>
      </c>
      <c r="D55" s="78">
        <f>(AD55*AE55)/1000000</f>
        <v>223.64600000000004</v>
      </c>
      <c r="E55" s="78">
        <f>(AF55*AG55)/1000000</f>
        <v>0.27270636646706586</v>
      </c>
      <c r="F55" s="77">
        <f>SUM(B55:E55)</f>
        <v>858.30742949330727</v>
      </c>
      <c r="G55" s="76">
        <f>((AH55*AI55)/1000000)+AJ55</f>
        <v>8.1545090586826348</v>
      </c>
      <c r="H55" s="78">
        <f>((AW55*AZ55)/1000000)+((AX55*AZ55)/1000000)+BA55+BB55+BC55</f>
        <v>2.0214268934131736</v>
      </c>
      <c r="I55" s="78">
        <f>((AR55*AS55)/1000000)+AT55+AU55+AV55</f>
        <v>3.4901813763440859</v>
      </c>
      <c r="J55" s="78">
        <f>(AK55*AL55)/1000000</f>
        <v>1.5524944312500002</v>
      </c>
      <c r="K55" s="64">
        <f>((AM55*AN55)/1000000)+AO55+AP55+AQ55</f>
        <v>5.8000000000000003E-2</v>
      </c>
      <c r="L55" s="77">
        <f>SUM(G55:K55)</f>
        <v>15.276611759689896</v>
      </c>
      <c r="M55" s="78">
        <f>(BD55*BE55)/1000000</f>
        <v>1.8255989077844315</v>
      </c>
      <c r="N55" s="76">
        <v>-131.529</v>
      </c>
      <c r="O55" s="76">
        <f>SUM(B55:E55,G55:K55,M55,N55)</f>
        <v>743.88064016078158</v>
      </c>
      <c r="P55" s="75">
        <f>B55/(O55-N55)</f>
        <v>0.41704101300482316</v>
      </c>
      <c r="Q55" s="74">
        <f>C55/(O55-N55)</f>
        <v>0.30763540592326344</v>
      </c>
      <c r="R55" s="74">
        <f>D55/(O55-N55)</f>
        <v>0.2554758249622705</v>
      </c>
      <c r="S55" s="74">
        <f>G55/(O55-N55)</f>
        <v>9.3150779755920236E-3</v>
      </c>
      <c r="T55" s="74">
        <f>(F55+M55)/(O55-N55)</f>
        <v>0.98254918490858278</v>
      </c>
      <c r="U55" s="74">
        <f>L55/(O55-N55)</f>
        <v>1.7450815091417233E-2</v>
      </c>
      <c r="V55" s="21"/>
      <c r="W55" s="21"/>
      <c r="Y55" s="67"/>
      <c r="Z55" s="66">
        <v>16647</v>
      </c>
      <c r="AA55" s="81">
        <v>21.930781710028239</v>
      </c>
      <c r="AB55" s="54">
        <v>49781</v>
      </c>
      <c r="AC55" s="64">
        <v>5.4098350776400634</v>
      </c>
      <c r="AD55" s="63">
        <v>214220</v>
      </c>
      <c r="AE55" s="54">
        <v>1044.0014937914295</v>
      </c>
      <c r="AF55" s="63">
        <v>27.933</v>
      </c>
      <c r="AG55" s="54">
        <v>9762.8742514970072</v>
      </c>
      <c r="AH55" s="61">
        <v>835.25699999999995</v>
      </c>
      <c r="AI55" s="60">
        <v>9762.8742514970072</v>
      </c>
      <c r="AJ55" s="62">
        <v>0</v>
      </c>
      <c r="AK55" s="61">
        <v>159.53700000000001</v>
      </c>
      <c r="AL55" s="60">
        <v>9731.25</v>
      </c>
      <c r="AM55" s="61"/>
      <c r="AN55" s="60"/>
      <c r="AO55" s="57">
        <v>5.5E-2</v>
      </c>
      <c r="AP55" s="57">
        <v>3.0000000000000001E-3</v>
      </c>
      <c r="AQ55" s="57"/>
      <c r="AR55" s="59">
        <v>279.12099999999998</v>
      </c>
      <c r="AS55" s="58">
        <v>9763.4408602150543</v>
      </c>
      <c r="AT55" s="57">
        <v>3.7999999999999999E-2</v>
      </c>
      <c r="AU55" s="57">
        <v>0.33100000000000002</v>
      </c>
      <c r="AV55" s="56">
        <v>0.39600000000000002</v>
      </c>
      <c r="AW55" s="55">
        <v>42.274999999999999</v>
      </c>
      <c r="AX55" s="53">
        <v>5.6029999999999998</v>
      </c>
      <c r="AY55" s="53"/>
      <c r="AZ55" s="54">
        <v>9762.8742514970072</v>
      </c>
      <c r="BA55" s="53">
        <v>1.0429999999999999</v>
      </c>
      <c r="BB55" s="53">
        <v>0.14699999999999999</v>
      </c>
      <c r="BC55" s="52">
        <v>0.36399999999999999</v>
      </c>
      <c r="BD55" s="51">
        <v>186.994</v>
      </c>
      <c r="BE55" s="50">
        <v>9762.8742514970072</v>
      </c>
      <c r="BH55" s="49">
        <f>SUM(H55,M55)</f>
        <v>3.8470258011976051</v>
      </c>
      <c r="HA55" s="1"/>
      <c r="HB55" s="1"/>
    </row>
    <row r="56" spans="1:210" ht="10.5" customHeight="1" x14ac:dyDescent="0.2">
      <c r="A56" s="87">
        <v>2010</v>
      </c>
      <c r="B56" s="84">
        <f>(Z56*AA56)/1000</f>
        <v>356.7285547335423</v>
      </c>
      <c r="C56" s="86">
        <f>(AC56*AB56)/1000</f>
        <v>269.01100000000002</v>
      </c>
      <c r="D56" s="86">
        <f>(AD56*AE56)/1000000</f>
        <v>229.078</v>
      </c>
      <c r="E56" s="86">
        <f>(AF56*AG56)/1000000</f>
        <v>0.35309295977011496</v>
      </c>
      <c r="F56" s="85">
        <f>SUM(B56:E56)</f>
        <v>855.17064769331239</v>
      </c>
      <c r="G56" s="84">
        <f>((AH56*AI56)/1000000)+AJ56</f>
        <v>6.7802427011494251</v>
      </c>
      <c r="H56" s="86">
        <f>((AW56*AZ56)/1000000)+((AX56*AZ56)/1000000)+BA56+BB56+BC56</f>
        <v>2.3022145545977013</v>
      </c>
      <c r="I56" s="86">
        <f>((AR56*AS56)/1000000)+AT56+AU56+AV56</f>
        <v>3.4475025198555964</v>
      </c>
      <c r="J56" s="86">
        <f>(AK56*AL56)/1000000</f>
        <v>4.3648800000000003</v>
      </c>
      <c r="K56" s="86">
        <f>((AM56*AN56)/1000000)+AO56+AP56+AQ56</f>
        <v>8.1000000000000003E-2</v>
      </c>
      <c r="L56" s="85">
        <f>SUM(G56:K56)</f>
        <v>16.975839775602722</v>
      </c>
      <c r="M56" s="86">
        <f>(BD56*BE56)/1000000</f>
        <v>1.6927210201149427</v>
      </c>
      <c r="N56" s="84">
        <v>-114.131</v>
      </c>
      <c r="O56" s="84">
        <f>SUM(B56:E56,G56:K56,M56,N56)</f>
        <v>759.70820848903008</v>
      </c>
      <c r="P56" s="83">
        <f>B56/(O56-N56)</f>
        <v>0.40823134424280139</v>
      </c>
      <c r="Q56" s="82">
        <f>C56/(O56-N56)</f>
        <v>0.30784954186840785</v>
      </c>
      <c r="R56" s="82">
        <f>D56/(O56-N56)</f>
        <v>0.26215120330444153</v>
      </c>
      <c r="S56" s="82">
        <f>G56/(O56-N56)</f>
        <v>7.7591422258029095E-3</v>
      </c>
      <c r="T56" s="82">
        <f>(F56+M56)/(O56-N56)</f>
        <v>0.98057326838772096</v>
      </c>
      <c r="U56" s="82">
        <f>L56/(O56-N56)</f>
        <v>1.9426731612279025E-2</v>
      </c>
      <c r="V56" s="21"/>
      <c r="W56" s="21"/>
      <c r="Y56" s="67"/>
      <c r="Z56" s="66">
        <v>15976</v>
      </c>
      <c r="AA56" s="81">
        <v>22.329028213166144</v>
      </c>
      <c r="AB56" s="54">
        <v>49709</v>
      </c>
      <c r="AC56" s="64">
        <v>5.4117161882154141</v>
      </c>
      <c r="AD56" s="63">
        <v>219214</v>
      </c>
      <c r="AE56" s="54">
        <v>1044.997126095961</v>
      </c>
      <c r="AF56" s="63">
        <v>36.22</v>
      </c>
      <c r="AG56" s="54">
        <v>9748.5632183908056</v>
      </c>
      <c r="AH56" s="61">
        <v>695.51199999999994</v>
      </c>
      <c r="AI56" s="60">
        <v>9748.5632183908056</v>
      </c>
      <c r="AJ56" s="62">
        <v>0</v>
      </c>
      <c r="AK56" s="61">
        <v>447.68</v>
      </c>
      <c r="AL56" s="60">
        <v>9750</v>
      </c>
      <c r="AM56" s="61"/>
      <c r="AN56" s="60"/>
      <c r="AO56" s="57">
        <v>6.6000000000000003E-2</v>
      </c>
      <c r="AP56" s="57">
        <v>1.2999999999999999E-2</v>
      </c>
      <c r="AQ56" s="57">
        <v>2E-3</v>
      </c>
      <c r="AR56" s="59">
        <v>276.94900000000001</v>
      </c>
      <c r="AS56" s="58">
        <v>9754.512635379062</v>
      </c>
      <c r="AT56" s="57">
        <v>4.2999999999999997E-2</v>
      </c>
      <c r="AU56" s="57">
        <v>0.36599999999999999</v>
      </c>
      <c r="AV56" s="56">
        <v>0.33700000000000002</v>
      </c>
      <c r="AW56" s="55">
        <v>51.038000000000004</v>
      </c>
      <c r="AX56" s="53">
        <v>5.3</v>
      </c>
      <c r="AY56" s="53"/>
      <c r="AZ56" s="54">
        <v>9748.5632183908056</v>
      </c>
      <c r="BA56" s="53">
        <v>1.1180000000000001</v>
      </c>
      <c r="BB56" s="53">
        <v>0.14499999999999999</v>
      </c>
      <c r="BC56" s="52">
        <v>0.49</v>
      </c>
      <c r="BD56" s="51">
        <v>173.63800000000001</v>
      </c>
      <c r="BE56" s="50">
        <v>9748.5632183908056</v>
      </c>
      <c r="BH56" s="49">
        <f>SUM(H56,M56)</f>
        <v>3.994935574712644</v>
      </c>
      <c r="HA56" s="1"/>
      <c r="HB56" s="1"/>
    </row>
    <row r="57" spans="1:210" ht="10.5" customHeight="1" x14ac:dyDescent="0.2">
      <c r="A57" s="79">
        <v>2011</v>
      </c>
      <c r="B57" s="76">
        <f>(Z57*AA57)/1000</f>
        <v>345.84819765429728</v>
      </c>
      <c r="C57" s="78">
        <f>(AC57*AB57)/1000</f>
        <v>290.137</v>
      </c>
      <c r="D57" s="78">
        <f>(AD57*AE57)/1000000</f>
        <v>230.67200000000003</v>
      </c>
      <c r="E57" s="78">
        <f>(AF57*AG57)/1000000</f>
        <v>0.31714816624390246</v>
      </c>
      <c r="F57" s="77">
        <f>SUM(B57:E57)</f>
        <v>866.9743458205412</v>
      </c>
      <c r="G57" s="76">
        <f>((AH57*AI57)/1000000)+AJ57</f>
        <v>11.953603317073171</v>
      </c>
      <c r="H57" s="78">
        <f>((AW57*AZ57)/1000000)+((AX57*AZ57)/1000000)+BA57+BB57+BC57</f>
        <v>1.9916567086829267</v>
      </c>
      <c r="I57" s="78">
        <f>((AR57*AS57)/1000000)+AT57+AU57+AV57</f>
        <v>4.028827587878788</v>
      </c>
      <c r="J57" s="78">
        <f>(AK57*AL57)/1000000</f>
        <v>5.562960471204188</v>
      </c>
      <c r="K57" s="64">
        <f>((AM57*AN57)/1000000)+AO57+AP57+AQ57</f>
        <v>0.113</v>
      </c>
      <c r="L57" s="77">
        <f>SUM(G57:K57)</f>
        <v>23.650048084839074</v>
      </c>
      <c r="M57" s="78">
        <f>(BD57*BE57)/1000000</f>
        <v>1.6004327543414634</v>
      </c>
      <c r="N57" s="76">
        <v>-95.524000000000001</v>
      </c>
      <c r="O57" s="76">
        <f>SUM(B57:E57,G57:K57,M57,N57)</f>
        <v>796.70082665972188</v>
      </c>
      <c r="P57" s="75">
        <f>B57/(O57-N57)</f>
        <v>0.38762449476895966</v>
      </c>
      <c r="Q57" s="74">
        <f>C57/(O57-N57)</f>
        <v>0.32518373321464739</v>
      </c>
      <c r="R57" s="74">
        <f>D57/(O57-N57)</f>
        <v>0.25853573349172682</v>
      </c>
      <c r="S57" s="74">
        <f>G57/(O57-N57)</f>
        <v>1.3397523762956279E-2</v>
      </c>
      <c r="T57" s="74">
        <f>(F57+M57)/(O57-N57)</f>
        <v>0.97349317416622516</v>
      </c>
      <c r="U57" s="74">
        <f>L57/(O57-N57)</f>
        <v>2.6506825833774707E-2</v>
      </c>
      <c r="V57" s="21"/>
      <c r="W57" s="21"/>
      <c r="Y57" s="67"/>
      <c r="Z57" s="66">
        <v>15588</v>
      </c>
      <c r="AA57" s="65">
        <v>22.186823046849966</v>
      </c>
      <c r="AB57" s="63">
        <v>53554</v>
      </c>
      <c r="AC57" s="64">
        <v>5.4176532098442696</v>
      </c>
      <c r="AD57" s="63">
        <v>222227</v>
      </c>
      <c r="AE57" s="54">
        <v>1038.0016829638164</v>
      </c>
      <c r="AF57" s="63">
        <v>32.638240000000003</v>
      </c>
      <c r="AG57" s="54">
        <v>9717.0731707317063</v>
      </c>
      <c r="AH57" s="61">
        <v>1230.165</v>
      </c>
      <c r="AI57" s="60">
        <v>9717.0731707317063</v>
      </c>
      <c r="AJ57" s="62">
        <v>0</v>
      </c>
      <c r="AK57" s="61">
        <v>572.79</v>
      </c>
      <c r="AL57" s="60">
        <v>9712.0418848167537</v>
      </c>
      <c r="AM57" s="61"/>
      <c r="AN57" s="60"/>
      <c r="AO57" s="57">
        <v>0.08</v>
      </c>
      <c r="AP57" s="57">
        <v>2.9000000000000001E-2</v>
      </c>
      <c r="AQ57" s="57">
        <v>4.0000000000000001E-3</v>
      </c>
      <c r="AR57" s="59">
        <v>330.18799999999999</v>
      </c>
      <c r="AS57" s="58">
        <v>9721.2121212121201</v>
      </c>
      <c r="AT57" s="57">
        <v>0.19700000000000001</v>
      </c>
      <c r="AU57" s="57">
        <v>0.28499999999999998</v>
      </c>
      <c r="AV57" s="56">
        <v>0.33700000000000002</v>
      </c>
      <c r="AW57" s="55">
        <v>53.191999999999993</v>
      </c>
      <c r="AX57" s="53">
        <v>4.8148400000000002</v>
      </c>
      <c r="AY57" s="53"/>
      <c r="AZ57" s="54">
        <v>9717.0731707317063</v>
      </c>
      <c r="BA57" s="53">
        <v>1.085</v>
      </c>
      <c r="BB57" s="53">
        <v>0.14000000000000001</v>
      </c>
      <c r="BC57" s="52">
        <v>0.20300000000000001</v>
      </c>
      <c r="BD57" s="51">
        <v>164.70317</v>
      </c>
      <c r="BE57" s="50">
        <v>9717.0731707317063</v>
      </c>
      <c r="BH57" s="49">
        <f>SUM(H57,M57)</f>
        <v>3.59208946302439</v>
      </c>
      <c r="HA57" s="1"/>
      <c r="HB57" s="1"/>
    </row>
    <row r="58" spans="1:210" ht="10.5" customHeight="1" x14ac:dyDescent="0.2">
      <c r="A58" s="87">
        <v>2012</v>
      </c>
      <c r="B58" s="84">
        <f>(Z58*AA58)/1000</f>
        <v>322.07695180969262</v>
      </c>
      <c r="C58" s="86">
        <f>(AC58*AB58)/1000</f>
        <v>283.33800000000002</v>
      </c>
      <c r="D58" s="86">
        <f>(AD58*AE58)/1000000</f>
        <v>232.63</v>
      </c>
      <c r="E58" s="86">
        <f>(AF58*AG58)/1000000</f>
        <v>3.7397053475935832E-2</v>
      </c>
      <c r="F58" s="85">
        <f>SUM(B58:E58)</f>
        <v>838.08234886316859</v>
      </c>
      <c r="G58" s="84">
        <f>((AH58*AI58)/1000000)+AJ58</f>
        <v>7.1139641390374333</v>
      </c>
      <c r="H58" s="86">
        <f>((AW58*AZ58)/1000000)+((AX58*AZ58)/1000000)+BA58+BB58+BC58</f>
        <v>1.7925646577540106</v>
      </c>
      <c r="I58" s="86">
        <f>((AR58*AS58)/1000000)+AT58+AU58+AV58</f>
        <v>3.9895593791044774</v>
      </c>
      <c r="J58" s="86">
        <f>(AK58*AL58)/1000000</f>
        <v>6.6971532357954535</v>
      </c>
      <c r="K58" s="86">
        <f>((AM58*AN58)/1000000)+AO58+AP58+AQ58</f>
        <v>0.2001425</v>
      </c>
      <c r="L58" s="85">
        <f>SUM(G58:K58)</f>
        <v>19.793383911691372</v>
      </c>
      <c r="M58" s="86">
        <f>(BD58*BE58)/1000000</f>
        <v>1.2653541818181819</v>
      </c>
      <c r="N58" s="85">
        <v>-67.078999999999994</v>
      </c>
      <c r="O58" s="84">
        <f>SUM(B58:E58,G58:K58,M58,N58)</f>
        <v>792.06208695667817</v>
      </c>
      <c r="P58" s="83">
        <f>B58/(O58-N58)</f>
        <v>0.37488249217666997</v>
      </c>
      <c r="Q58" s="82">
        <f>C58/(O58-N58)</f>
        <v>0.32979216603836714</v>
      </c>
      <c r="R58" s="82">
        <f>D58/(O58-N58)</f>
        <v>0.2707704282006132</v>
      </c>
      <c r="S58" s="82">
        <f>G58/(O58-N58)</f>
        <v>8.2803211801185245E-3</v>
      </c>
      <c r="T58" s="82">
        <f>(F58+M58)/(O58-N58)</f>
        <v>0.97696142785836826</v>
      </c>
      <c r="U58" s="82">
        <f>L58/(O58-N58)</f>
        <v>2.3038572141631779E-2</v>
      </c>
      <c r="V58" s="21"/>
      <c r="W58" s="21"/>
      <c r="Y58" s="67"/>
      <c r="Z58" s="66">
        <v>14672</v>
      </c>
      <c r="AA58" s="65">
        <v>21.951809692590825</v>
      </c>
      <c r="AB58" s="63">
        <v>52269</v>
      </c>
      <c r="AC58" s="64">
        <v>5.4207656545945015</v>
      </c>
      <c r="AD58" s="63">
        <v>223039</v>
      </c>
      <c r="AE58" s="54">
        <v>1043.0014481772246</v>
      </c>
      <c r="AF58" s="63">
        <v>3.931</v>
      </c>
      <c r="AG58" s="54">
        <v>9513.3689839572198</v>
      </c>
      <c r="AH58" s="61">
        <v>747.78599999999994</v>
      </c>
      <c r="AI58" s="60">
        <v>9513.3689839572198</v>
      </c>
      <c r="AJ58" s="62">
        <v>0</v>
      </c>
      <c r="AK58" s="61">
        <v>703.91099999999994</v>
      </c>
      <c r="AL58" s="60">
        <v>9514.2045454545441</v>
      </c>
      <c r="AM58" s="61">
        <v>1.619</v>
      </c>
      <c r="AN58" s="60">
        <v>7500</v>
      </c>
      <c r="AO58" s="57">
        <v>9.9000000000000005E-2</v>
      </c>
      <c r="AP58" s="57">
        <v>7.5999999999999998E-2</v>
      </c>
      <c r="AQ58" s="57">
        <v>1.2999999999999999E-2</v>
      </c>
      <c r="AR58" s="59">
        <v>334.63799999999998</v>
      </c>
      <c r="AS58" s="58">
        <v>9504.4776119402995</v>
      </c>
      <c r="AT58" s="57">
        <v>9.6000000000000002E-2</v>
      </c>
      <c r="AU58" s="57">
        <v>0.35599999999999998</v>
      </c>
      <c r="AV58" s="56">
        <v>0.35699999999999998</v>
      </c>
      <c r="AW58" s="55">
        <v>54.22</v>
      </c>
      <c r="AX58" s="53">
        <v>4.8090000000000002</v>
      </c>
      <c r="AY58" s="53">
        <v>0.52700000000000002</v>
      </c>
      <c r="AZ58" s="54">
        <v>9513.3689839572198</v>
      </c>
      <c r="BA58" s="53">
        <v>0.90600000000000003</v>
      </c>
      <c r="BB58" s="53">
        <v>0.123</v>
      </c>
      <c r="BC58" s="52">
        <v>0.20200000000000001</v>
      </c>
      <c r="BD58" s="51">
        <v>133.00800000000001</v>
      </c>
      <c r="BE58" s="50">
        <v>9513.3689839572198</v>
      </c>
      <c r="BH58" s="49">
        <f>SUM(H58,M58)</f>
        <v>3.0579188395721926</v>
      </c>
      <c r="HA58" s="1"/>
      <c r="HB58" s="1"/>
    </row>
    <row r="59" spans="1:210" ht="10.5" customHeight="1" x14ac:dyDescent="0.2">
      <c r="A59" s="79">
        <v>2013</v>
      </c>
      <c r="B59" s="76">
        <f>(Z59*AA59)/1000</f>
        <v>355.25196438508624</v>
      </c>
      <c r="C59" s="78">
        <f>(AC59*AB59)/1000</f>
        <v>292.666</v>
      </c>
      <c r="D59" s="78">
        <f>(AD59*AE59)/1000000</f>
        <v>258.661</v>
      </c>
      <c r="E59" s="78">
        <f>(AF59*AG59)/1000000</f>
        <v>1.6889522851485147E-2</v>
      </c>
      <c r="F59" s="77">
        <f>SUM(B59:E59)</f>
        <v>906.59585390793768</v>
      </c>
      <c r="G59" s="76">
        <f>((AH59*AI59)/1000000)+AJ59</f>
        <v>4.8179618376237618</v>
      </c>
      <c r="H59" s="78">
        <f>((AW59*AZ59)/1000000)+((AX59*AZ59)/1000000)+((AY59*AZ59)/1000000)+BA59+BB59+BC59</f>
        <v>2.2046784639999997</v>
      </c>
      <c r="I59" s="78">
        <f>((AR59*AS59)/1000000)+AT59+AU59+AV59</f>
        <v>3.8511223949843254</v>
      </c>
      <c r="J59" s="78">
        <f>(AK59*AL59)/1000000</f>
        <v>5.1481498148148157</v>
      </c>
      <c r="K59" s="64">
        <f>((AM59*AN59)/1000000)+AO59+AP59+AQ59</f>
        <v>0.28299999999999997</v>
      </c>
      <c r="L59" s="77">
        <f>SUM(G59:K59)</f>
        <v>16.304912511422902</v>
      </c>
      <c r="M59" s="78">
        <f>(BD59*BE59)/1000000</f>
        <v>1.5347342111287126</v>
      </c>
      <c r="N59" s="77">
        <v>-90.236999999999995</v>
      </c>
      <c r="O59" s="76">
        <f>SUM(B59:E59,G59:K59,M59,N59)</f>
        <v>834.19850063048943</v>
      </c>
      <c r="P59" s="75">
        <f>B59/(O59-N59)</f>
        <v>0.38429069864019177</v>
      </c>
      <c r="Q59" s="74">
        <f>C59/(O59-N59)</f>
        <v>0.31658888024139498</v>
      </c>
      <c r="R59" s="74">
        <f>D59/(O59-N59)</f>
        <v>0.27980426954999715</v>
      </c>
      <c r="S59" s="74">
        <f>G59/(O59-N59)</f>
        <v>5.2117879877371489E-3</v>
      </c>
      <c r="T59" s="74">
        <f>(F59+M59)/(O59-N59)</f>
        <v>0.98236230380561684</v>
      </c>
      <c r="U59" s="74">
        <f>L59/(O59-N59)</f>
        <v>1.7637696194382973E-2</v>
      </c>
      <c r="V59" s="21"/>
      <c r="W59" s="21"/>
      <c r="Y59" s="67"/>
      <c r="Z59" s="66">
        <v>16174</v>
      </c>
      <c r="AA59" s="81">
        <v>21.964385086254868</v>
      </c>
      <c r="AB59" s="63">
        <v>54162</v>
      </c>
      <c r="AC59" s="80">
        <v>5.4035301502898712</v>
      </c>
      <c r="AD59" s="63">
        <v>247286</v>
      </c>
      <c r="AE59" s="88">
        <v>1045.9993691515087</v>
      </c>
      <c r="AF59" s="63">
        <v>1.7702800000000001</v>
      </c>
      <c r="AG59" s="54">
        <v>9540.5940594059393</v>
      </c>
      <c r="AH59" s="61">
        <v>504.99599999999998</v>
      </c>
      <c r="AI59" s="60">
        <v>9540.5940594059393</v>
      </c>
      <c r="AJ59" s="62">
        <v>0</v>
      </c>
      <c r="AK59" s="61">
        <v>539.80600000000004</v>
      </c>
      <c r="AL59" s="60">
        <v>9537.0370370370365</v>
      </c>
      <c r="AM59" s="61">
        <v>2.1</v>
      </c>
      <c r="AN59" s="60">
        <v>10000</v>
      </c>
      <c r="AO59" s="57">
        <v>0.14099999999999999</v>
      </c>
      <c r="AP59" s="57">
        <v>0.10199999999999999</v>
      </c>
      <c r="AQ59" s="57">
        <v>1.9E-2</v>
      </c>
      <c r="AR59" s="59">
        <v>318.90800000000002</v>
      </c>
      <c r="AS59" s="58">
        <v>9539.1849529780557</v>
      </c>
      <c r="AT59" s="57">
        <v>9.6000000000000002E-2</v>
      </c>
      <c r="AU59" s="57">
        <v>0.35599999999999998</v>
      </c>
      <c r="AV59" s="56">
        <v>0.35699999999999998</v>
      </c>
      <c r="AW59" s="55">
        <v>56.497999999999998</v>
      </c>
      <c r="AX59" s="53">
        <v>4.9412399999999996</v>
      </c>
      <c r="AY59" s="53">
        <v>9.4870000000000001</v>
      </c>
      <c r="AZ59" s="54">
        <v>9540.5940594059393</v>
      </c>
      <c r="BA59" s="53">
        <v>1.1830000000000001</v>
      </c>
      <c r="BB59" s="53">
        <v>0.14199999999999999</v>
      </c>
      <c r="BC59" s="52">
        <v>0.20300000000000001</v>
      </c>
      <c r="BD59" s="51">
        <v>160.86358999999999</v>
      </c>
      <c r="BE59" s="50">
        <v>9540.5940594059393</v>
      </c>
      <c r="BH59" s="49">
        <f>SUM(H59,M59)</f>
        <v>3.7394126751287122</v>
      </c>
      <c r="HA59" s="1"/>
      <c r="HB59" s="1"/>
    </row>
    <row r="60" spans="1:210" ht="10.5" customHeight="1" x14ac:dyDescent="0.2">
      <c r="A60" s="87">
        <v>2014</v>
      </c>
      <c r="B60" s="84">
        <f>(Z60*AA60)/1000</f>
        <v>344.05399999999997</v>
      </c>
      <c r="C60" s="86">
        <f>(AC60*AB60)/1000</f>
        <v>289.35599999999999</v>
      </c>
      <c r="D60" s="86">
        <f>(AD60*AE60)/1000000</f>
        <v>251.64899999999997</v>
      </c>
      <c r="E60" s="86">
        <f>(AF60*AG60)/1000000</f>
        <v>0</v>
      </c>
      <c r="F60" s="85">
        <f>SUM(B60:E60)</f>
        <v>885.05899999999997</v>
      </c>
      <c r="G60" s="84">
        <f>((AH60*AI60)/1000000)+AJ60</f>
        <v>6.0163172417061599</v>
      </c>
      <c r="H60" s="86">
        <f>((AW60*AZ60)/1000000)+((AX60*AZ60)/1000000)+((AY60*AZ60)/1000000)+BA60+BB60+BC60</f>
        <v>2.2375522323222747</v>
      </c>
      <c r="I60" s="86">
        <f>((AR60*AS60)/1000000)+AT60+AU60+AV60</f>
        <v>5.7650281992337167</v>
      </c>
      <c r="J60" s="86">
        <f>(AK60*AL60)/1000000</f>
        <v>6.2755340545454557</v>
      </c>
      <c r="K60" s="86">
        <f>((AM60*AN60)/1000000)+AO60+AP60+AQ60</f>
        <v>0.43646750000000001</v>
      </c>
      <c r="L60" s="85">
        <f>SUM(G60:K60)</f>
        <v>20.730899227807605</v>
      </c>
      <c r="M60" s="86">
        <f>(BD60*BE60)/1000000</f>
        <v>1.121642921042654</v>
      </c>
      <c r="N60" s="85">
        <v>-106.554</v>
      </c>
      <c r="O60" s="84">
        <f>SUM(B60:E60,G60:K60,M60,N60)</f>
        <v>800.35754214885026</v>
      </c>
      <c r="P60" s="83">
        <f>B60/(O60-N60)</f>
        <v>0.37936886235320494</v>
      </c>
      <c r="Q60" s="82">
        <f>C60/(O60-N60)</f>
        <v>0.31905647524828651</v>
      </c>
      <c r="R60" s="82">
        <f>D60/(O60-N60)</f>
        <v>0.27747910165939549</v>
      </c>
      <c r="S60" s="82">
        <f>G60/(O60-N60)</f>
        <v>6.6338523241759664E-3</v>
      </c>
      <c r="T60" s="82">
        <f>(F60+M60)/(O60-N60)</f>
        <v>0.97714121139236187</v>
      </c>
      <c r="U60" s="82">
        <f>L60/(O60-N60)</f>
        <v>2.2858788607638063E-2</v>
      </c>
      <c r="V60" s="42"/>
      <c r="W60" s="21"/>
      <c r="Y60" s="67"/>
      <c r="Z60" s="66">
        <v>15676</v>
      </c>
      <c r="AA60" s="81">
        <v>21.947818321000256</v>
      </c>
      <c r="AB60" s="63">
        <v>53617</v>
      </c>
      <c r="AC60" s="80">
        <v>5.396721189175075</v>
      </c>
      <c r="AD60" s="63">
        <v>241738</v>
      </c>
      <c r="AE60" s="54">
        <v>1040.998932728822</v>
      </c>
      <c r="AF60" s="63">
        <v>0</v>
      </c>
      <c r="AG60" s="54">
        <v>9507.1090047393354</v>
      </c>
      <c r="AH60" s="61">
        <v>632.82299999999998</v>
      </c>
      <c r="AI60" s="60">
        <v>9507.1090047393354</v>
      </c>
      <c r="AJ60" s="62">
        <v>0</v>
      </c>
      <c r="AK60" s="61">
        <v>659.95100000000002</v>
      </c>
      <c r="AL60" s="60">
        <v>9509.0909090909099</v>
      </c>
      <c r="AM60" s="61">
        <v>2.2349999999999999</v>
      </c>
      <c r="AN60" s="60">
        <v>10500</v>
      </c>
      <c r="AO60" s="57">
        <v>0.20799999999999999</v>
      </c>
      <c r="AP60" s="57">
        <v>0.17199999999999999</v>
      </c>
      <c r="AQ60" s="57">
        <v>3.3000000000000002E-2</v>
      </c>
      <c r="AR60" s="59">
        <v>521.58199999999999</v>
      </c>
      <c r="AS60" s="58">
        <v>9501.9157088122611</v>
      </c>
      <c r="AT60" s="57">
        <v>9.6000000000000002E-2</v>
      </c>
      <c r="AU60" s="57">
        <v>0.35599999999999998</v>
      </c>
      <c r="AV60" s="56">
        <v>0.35699999999999998</v>
      </c>
      <c r="AW60" s="55">
        <v>60.076999999999998</v>
      </c>
      <c r="AX60" s="53">
        <v>3.7211699999999999</v>
      </c>
      <c r="AY60" s="53">
        <v>8.7319999999999993</v>
      </c>
      <c r="AZ60" s="54">
        <v>9507.1090047393354</v>
      </c>
      <c r="BA60" s="53">
        <v>1.1970000000000001</v>
      </c>
      <c r="BB60" s="53">
        <v>0.14799999999999999</v>
      </c>
      <c r="BC60" s="52">
        <v>0.20300000000000001</v>
      </c>
      <c r="BD60" s="51">
        <v>117.97939</v>
      </c>
      <c r="BE60" s="50">
        <v>9507.1090047393354</v>
      </c>
      <c r="BH60" s="49">
        <f>SUM(H60,M60)</f>
        <v>3.3591951533649285</v>
      </c>
      <c r="HA60" s="1"/>
      <c r="HB60" s="1"/>
    </row>
    <row r="61" spans="1:210" ht="10.5" customHeight="1" x14ac:dyDescent="0.2">
      <c r="A61" s="79">
        <v>2015</v>
      </c>
      <c r="B61" s="76">
        <f>(Z61*AA61)/1000</f>
        <v>330.04300000000001</v>
      </c>
      <c r="C61" s="78">
        <f>(AC61*AB61)/1000</f>
        <v>293.42399999999998</v>
      </c>
      <c r="D61" s="78">
        <f>(AD61*AE61)/1000000</f>
        <v>242.84799999999996</v>
      </c>
      <c r="E61" s="78">
        <f>(AF61*AG61)/1000000</f>
        <v>7.7360020806241866E-2</v>
      </c>
      <c r="F61" s="77">
        <f>SUM(B61:E61)</f>
        <v>866.39236002080622</v>
      </c>
      <c r="G61" s="76">
        <f>((AH61*AI61)/1000000)+AJ61</f>
        <v>7.161885269180754</v>
      </c>
      <c r="H61" s="78">
        <f>((AW61*AZ61)/1000000)+((AX61*AZ61)/1000000)+((AY61*AZ61)/1000000)+BA61+BB61+BC61</f>
        <v>4.741079953185956</v>
      </c>
      <c r="I61" s="78">
        <f>((AR61*AS61)/1000000)+AT61+AU61+AV61</f>
        <v>4.8075036069767441</v>
      </c>
      <c r="J61" s="78">
        <f>(AK61*AL61)/1000000</f>
        <v>5.8322266150159745</v>
      </c>
      <c r="K61" s="64">
        <f>((AM61*AN61)/1000000)+AO61+AP61+AQ61</f>
        <v>0.97869134375000011</v>
      </c>
      <c r="L61" s="77">
        <f>SUM(G61:K61)</f>
        <v>23.521386788109432</v>
      </c>
      <c r="M61" s="78">
        <f>(BD61*BE61)/1000000</f>
        <v>0.98499876202860848</v>
      </c>
      <c r="N61" s="77">
        <v>-86.905000000000001</v>
      </c>
      <c r="O61" s="76">
        <f>SUM(B61:E61,G61:K61,M61,N61)</f>
        <v>803.99374557094427</v>
      </c>
      <c r="P61" s="75">
        <f>B61/(O61-N61)</f>
        <v>0.37046073040375377</v>
      </c>
      <c r="Q61" s="74">
        <f>C61/(O61-N61)</f>
        <v>0.32935729392227991</v>
      </c>
      <c r="R61" s="74">
        <f>D61/(O61-N61)</f>
        <v>0.27258765511491162</v>
      </c>
      <c r="S61" s="74">
        <f>G61/(O61-N61)</f>
        <v>8.0389441614837666E-3</v>
      </c>
      <c r="T61" s="74">
        <f>(F61+M61)/(O61-N61)</f>
        <v>0.97359813681965002</v>
      </c>
      <c r="U61" s="74">
        <f>L61/(O61-N61)</f>
        <v>2.6401863180349906E-2</v>
      </c>
      <c r="V61" s="42"/>
      <c r="W61" s="21"/>
      <c r="Y61" s="67"/>
      <c r="Z61" s="66">
        <v>15242</v>
      </c>
      <c r="AA61" s="65">
        <v>21.65352315969033</v>
      </c>
      <c r="AB61" s="63">
        <v>54430</v>
      </c>
      <c r="AC61" s="64">
        <v>5.3908506338416311</v>
      </c>
      <c r="AD61" s="63">
        <v>232613</v>
      </c>
      <c r="AE61" s="54">
        <v>1044.0001203716042</v>
      </c>
      <c r="AF61" s="63">
        <v>8.3040000000000003</v>
      </c>
      <c r="AG61" s="54">
        <v>9315.9947984395312</v>
      </c>
      <c r="AH61" s="61">
        <v>768.77300000000002</v>
      </c>
      <c r="AI61" s="60">
        <v>9315.9947984395312</v>
      </c>
      <c r="AJ61" s="62">
        <v>0</v>
      </c>
      <c r="AK61" s="61">
        <v>625.91700000000003</v>
      </c>
      <c r="AL61" s="60">
        <v>9317.8913738019164</v>
      </c>
      <c r="AM61" s="61">
        <v>31.859000000000002</v>
      </c>
      <c r="AN61" s="60">
        <v>9281.25</v>
      </c>
      <c r="AO61" s="57">
        <v>0.39400000000000002</v>
      </c>
      <c r="AP61" s="57">
        <v>0.247</v>
      </c>
      <c r="AQ61" s="57">
        <v>4.2000000000000003E-2</v>
      </c>
      <c r="AR61" s="59">
        <v>429.517</v>
      </c>
      <c r="AS61" s="58">
        <v>9309.3023255813951</v>
      </c>
      <c r="AT61" s="57">
        <v>9.6000000000000002E-2</v>
      </c>
      <c r="AU61" s="57">
        <v>0.35599999999999998</v>
      </c>
      <c r="AV61" s="56">
        <v>0.35699999999999998</v>
      </c>
      <c r="AW61" s="55">
        <v>71.453999999999994</v>
      </c>
      <c r="AX61" s="53">
        <v>3.74</v>
      </c>
      <c r="AY61" s="53">
        <v>9.9369999999999994</v>
      </c>
      <c r="AZ61" s="54">
        <v>9315.9947984395312</v>
      </c>
      <c r="BA61" s="53">
        <v>3.12</v>
      </c>
      <c r="BB61" s="53">
        <v>0.625</v>
      </c>
      <c r="BC61" s="52">
        <v>0.20300000000000001</v>
      </c>
      <c r="BD61" s="51">
        <v>105.732</v>
      </c>
      <c r="BE61" s="50">
        <v>9315.9947984395312</v>
      </c>
      <c r="BH61" s="49">
        <f>SUM(H61,M61)</f>
        <v>5.7260787152145642</v>
      </c>
      <c r="HA61" s="1"/>
      <c r="HB61" s="1"/>
    </row>
    <row r="62" spans="1:210" ht="10.5" customHeight="1" x14ac:dyDescent="0.2">
      <c r="A62" s="73">
        <v>2016</v>
      </c>
      <c r="B62" s="70">
        <f>(Z62*AA62)/1000</f>
        <v>269.01600000000002</v>
      </c>
      <c r="C62" s="72">
        <f>(AC62*AB62)/1000</f>
        <v>304.274</v>
      </c>
      <c r="D62" s="72">
        <f>(AD62*AE62)/1000000</f>
        <v>250.19899999999993</v>
      </c>
      <c r="E62" s="72">
        <f>(AF62*AG62)/1000000</f>
        <v>0.49913445789473682</v>
      </c>
      <c r="F62" s="71">
        <f>SUM(B62:E62)</f>
        <v>823.9881344578946</v>
      </c>
      <c r="G62" s="70">
        <f>((AH62*AI62)/1000000)+AJ62</f>
        <v>7.0077743473684215</v>
      </c>
      <c r="H62" s="72">
        <f>((AW62*AZ62)/1000000)+((AX62*AZ62)/1000000)+((AY62*AZ62)/1000000)+BA62+BB62+BC62</f>
        <v>4.919785536842106</v>
      </c>
      <c r="I62" s="72">
        <f>((AR62*AS62)/1000000)+AT62+AU62+AV62</f>
        <v>5.2878679010309275</v>
      </c>
      <c r="J62" s="72">
        <f>(AK62*AL62)/1000000</f>
        <v>7.5936042116788327</v>
      </c>
      <c r="K62" s="72">
        <f>((AM62*AN62)/1000000)+AO62+AP62+AQ62</f>
        <v>11.164871486717267</v>
      </c>
      <c r="L62" s="71">
        <f>SUM(G62:K62)</f>
        <v>35.973903483637557</v>
      </c>
      <c r="M62" s="72">
        <f>(BD62*BE62)/1000000</f>
        <v>1.9638305421052633</v>
      </c>
      <c r="N62" s="71">
        <v>-47.314999999999998</v>
      </c>
      <c r="O62" s="70">
        <f>SUM(B62:E62,G62:K62,M62,N62)</f>
        <v>814.61086848363743</v>
      </c>
      <c r="P62" s="69">
        <f>B62/(O62-N62)</f>
        <v>0.31211036799866848</v>
      </c>
      <c r="Q62" s="68">
        <f>C62/(O62-N62)</f>
        <v>0.35301643810192274</v>
      </c>
      <c r="R62" s="68">
        <f>D62/(O62-N62)</f>
        <v>0.2902790241580383</v>
      </c>
      <c r="S62" s="68">
        <f>G62/(O62-N62)</f>
        <v>8.1303678235078464E-3</v>
      </c>
      <c r="T62" s="68">
        <f>(F62+M62)/(O62-N62)</f>
        <v>0.95826334398464508</v>
      </c>
      <c r="U62" s="68">
        <f>L62/(O62-N62)</f>
        <v>4.1736656015354846E-2</v>
      </c>
      <c r="V62" s="42"/>
      <c r="W62" s="21"/>
      <c r="Y62" s="67"/>
      <c r="Z62" s="66">
        <v>12576</v>
      </c>
      <c r="AA62" s="65">
        <v>21.391221374045802</v>
      </c>
      <c r="AB62" s="63">
        <v>56291</v>
      </c>
      <c r="AC62" s="64">
        <v>5.4053756373132469</v>
      </c>
      <c r="AD62" s="63">
        <v>240114</v>
      </c>
      <c r="AE62" s="54">
        <v>1042.000882913949</v>
      </c>
      <c r="AF62" s="63">
        <v>54.098999999999997</v>
      </c>
      <c r="AG62" s="54">
        <v>9226.3157894736851</v>
      </c>
      <c r="AH62" s="61">
        <v>759.54200000000003</v>
      </c>
      <c r="AI62" s="60">
        <v>9226.3157894736851</v>
      </c>
      <c r="AJ62" s="62">
        <v>0</v>
      </c>
      <c r="AK62" s="61">
        <v>822.28200000000004</v>
      </c>
      <c r="AL62" s="60">
        <v>9234.793187347932</v>
      </c>
      <c r="AM62" s="61">
        <v>1053.6610000000001</v>
      </c>
      <c r="AN62" s="60">
        <v>9228.6527514231493</v>
      </c>
      <c r="AO62" s="57">
        <v>0.98799999999999999</v>
      </c>
      <c r="AP62" s="57">
        <v>0.39300000000000002</v>
      </c>
      <c r="AQ62" s="57">
        <v>0.06</v>
      </c>
      <c r="AR62" s="59">
        <v>485.09399999999999</v>
      </c>
      <c r="AS62" s="58">
        <v>9232.989690721648</v>
      </c>
      <c r="AT62" s="57">
        <v>9.6000000000000002E-2</v>
      </c>
      <c r="AU62" s="57">
        <v>0.35599999999999998</v>
      </c>
      <c r="AV62" s="56">
        <v>0.35699999999999998</v>
      </c>
      <c r="AW62" s="55">
        <v>77.081999999999994</v>
      </c>
      <c r="AX62" s="53">
        <v>4.9660000000000002</v>
      </c>
      <c r="AY62" s="53">
        <v>2.036</v>
      </c>
      <c r="AZ62" s="54">
        <v>9226.3157894736851</v>
      </c>
      <c r="BA62" s="53">
        <v>3.2040000000000002</v>
      </c>
      <c r="BB62" s="53">
        <v>0.73699999999999999</v>
      </c>
      <c r="BC62" s="52">
        <v>0.20300000000000001</v>
      </c>
      <c r="BD62" s="51">
        <v>212.851</v>
      </c>
      <c r="BE62" s="50">
        <v>9226.3157894736851</v>
      </c>
      <c r="BH62" s="49">
        <f>SUM(H62,M62)</f>
        <v>6.8836160789473695</v>
      </c>
      <c r="HA62" s="1"/>
      <c r="HB62" s="1"/>
    </row>
    <row r="63" spans="1:210" ht="10.5" customHeight="1" x14ac:dyDescent="0.2">
      <c r="A63" s="79">
        <v>2017</v>
      </c>
      <c r="B63" s="76">
        <f>(Z63*AA63)/1000</f>
        <v>274.81599999999997</v>
      </c>
      <c r="C63" s="78">
        <f>(AC63*AB63)/1000</f>
        <v>309.56900000000002</v>
      </c>
      <c r="D63" s="78">
        <f>(AD63*AE63)/1000000</f>
        <v>231.15125200605871</v>
      </c>
      <c r="E63" s="78">
        <f>(AF63*AG63)/1000000</f>
        <v>0.15114286785162287</v>
      </c>
      <c r="F63" s="77">
        <f>SUM(B63:E63)</f>
        <v>815.68739487391031</v>
      </c>
      <c r="G63" s="76">
        <f>((AH63*AI63)/1000000)+AJ63</f>
        <v>11.916374872488408</v>
      </c>
      <c r="H63" s="78">
        <f>((AW63*AZ63)/1000000)+((AX63*AZ63)/1000000)+((AY63*AZ63)/1000000)+BA63+BB63+BC63</f>
        <v>4.7454071182380222</v>
      </c>
      <c r="I63" s="78">
        <f>((AR63*AS63)/1000000)+AT63+AU63+AV63</f>
        <v>5.2393367318087316</v>
      </c>
      <c r="J63" s="78">
        <f>(AK63*AL63)/1000000</f>
        <v>7.9093223356643358</v>
      </c>
      <c r="K63" s="64">
        <f>((AM63*AN63)/1000000)+AO63+AP63+AQ63</f>
        <v>23.097967415196742</v>
      </c>
      <c r="L63" s="77">
        <f>SUM(G63:K63)</f>
        <v>52.908408473396236</v>
      </c>
      <c r="M63" s="78">
        <f>(BD63*BE63)/1000000</f>
        <v>1.6116072287480683</v>
      </c>
      <c r="N63" s="77">
        <v>-39.686999999999998</v>
      </c>
      <c r="O63" s="76">
        <f>SUM(B63:E63,G63:K63,M63,N63)</f>
        <v>830.5204105760547</v>
      </c>
      <c r="P63" s="75">
        <f>B63/(O63-N63)</f>
        <v>0.31580517088228299</v>
      </c>
      <c r="Q63" s="74">
        <f>C63/(O63-N63)</f>
        <v>0.35574162692440575</v>
      </c>
      <c r="R63" s="74">
        <f>D63/(O63-N63)</f>
        <v>0.26562776781347169</v>
      </c>
      <c r="S63" s="74">
        <f>G63/(O63-N63)</f>
        <v>1.3693717989140172E-2</v>
      </c>
      <c r="T63" s="74">
        <f>(F63+M63)/(O63-N63)</f>
        <v>0.93920023223156379</v>
      </c>
      <c r="U63" s="74">
        <f>L63/(O63-N63)</f>
        <v>6.0799767768436083E-2</v>
      </c>
      <c r="V63" s="42"/>
      <c r="W63" s="21"/>
      <c r="Y63" s="67"/>
      <c r="Z63" s="66">
        <v>12923</v>
      </c>
      <c r="AA63" s="65">
        <v>21.265650390776134</v>
      </c>
      <c r="AB63" s="63">
        <v>57233</v>
      </c>
      <c r="AC63" s="64">
        <v>5.4089249209372214</v>
      </c>
      <c r="AD63" s="63">
        <v>221834</v>
      </c>
      <c r="AE63" s="54">
        <v>1042.0010097913698</v>
      </c>
      <c r="AF63" s="63">
        <v>16.408999999999999</v>
      </c>
      <c r="AG63" s="54">
        <v>9210.9737248840811</v>
      </c>
      <c r="AH63" s="61">
        <v>1293.7149999999999</v>
      </c>
      <c r="AI63" s="60">
        <v>9210.9737248840811</v>
      </c>
      <c r="AJ63" s="62">
        <v>0</v>
      </c>
      <c r="AK63" s="61">
        <v>858.25199999999995</v>
      </c>
      <c r="AL63" s="60">
        <v>9215.6177156177164</v>
      </c>
      <c r="AM63" s="61">
        <v>2211.105</v>
      </c>
      <c r="AN63" s="60">
        <v>9213.4780642243331</v>
      </c>
      <c r="AO63" s="57">
        <v>2.073</v>
      </c>
      <c r="AP63" s="57">
        <v>0.58299999999999996</v>
      </c>
      <c r="AQ63" s="57">
        <v>7.0000000000000007E-2</v>
      </c>
      <c r="AR63" s="59">
        <v>480.928</v>
      </c>
      <c r="AS63" s="58">
        <v>9212.0582120582112</v>
      </c>
      <c r="AT63" s="57">
        <v>9.6000000000000002E-2</v>
      </c>
      <c r="AU63" s="57">
        <v>0.35599999999999998</v>
      </c>
      <c r="AV63" s="56">
        <v>0.35699999999999998</v>
      </c>
      <c r="AW63" s="55">
        <v>71.254999999999995</v>
      </c>
      <c r="AX63" s="53">
        <v>0.41499999999999998</v>
      </c>
      <c r="AY63" s="53">
        <v>5.9989999999999997</v>
      </c>
      <c r="AZ63" s="54">
        <v>9210.9737248840811</v>
      </c>
      <c r="BA63" s="53">
        <v>3.141</v>
      </c>
      <c r="BB63" s="53">
        <v>0.68600000000000005</v>
      </c>
      <c r="BC63" s="52">
        <v>0.20300000000000001</v>
      </c>
      <c r="BD63" s="51">
        <v>174.96600000000001</v>
      </c>
      <c r="BE63" s="50">
        <v>9210.9737248840811</v>
      </c>
      <c r="BH63" s="49">
        <f>SUM(H63,M63)</f>
        <v>6.3570143469860909</v>
      </c>
      <c r="HA63" s="1"/>
      <c r="HB63" s="1"/>
    </row>
    <row r="64" spans="1:210" ht="10.5" customHeight="1" x14ac:dyDescent="0.2">
      <c r="A64" s="73">
        <v>2018</v>
      </c>
      <c r="B64" s="70">
        <f>(Z64*AA64)/1000</f>
        <v>273.11700000000002</v>
      </c>
      <c r="C64" s="72">
        <f>(AC64*AB64)/1000</f>
        <v>314.36399999999998</v>
      </c>
      <c r="D64" s="72">
        <f>(AD64*AE64)/1000000</f>
        <v>253.81944018771716</v>
      </c>
      <c r="E64" s="72">
        <f>(AF64*AG64)/1000000</f>
        <v>5.9717324703344114E-2</v>
      </c>
      <c r="F64" s="71">
        <f>SUM(B64:E64)</f>
        <v>841.36015751242053</v>
      </c>
      <c r="G64" s="70">
        <f>((AH64*AI64)/1000000)+AJ64</f>
        <v>8.4408831499460621</v>
      </c>
      <c r="H64" s="72">
        <f>((AW64*AZ64)/1000000)+((AX64*AZ64)/1000000)+((AY64*AZ64)/1000000)+BA64+BB64+BC64</f>
        <v>5.8464545846817693</v>
      </c>
      <c r="I64" s="72">
        <f>((AR64*AS64)/1000000)+AT64+AU64+AV64</f>
        <v>4.8646070538116595</v>
      </c>
      <c r="J64" s="72">
        <f>(AK64*AL64)/1000000</f>
        <v>7.2299507798742129</v>
      </c>
      <c r="K64" s="72">
        <f>((AM64*AN64)/1000000)+AO64+AP64+AQ64</f>
        <v>23.893323727517984</v>
      </c>
      <c r="L64" s="71">
        <f>SUM(G64:K64)</f>
        <v>50.27521929583169</v>
      </c>
      <c r="M64" s="72">
        <f>(BD64*BE64)/1000000</f>
        <v>2.0498456526429343</v>
      </c>
      <c r="N64" s="71">
        <v>-56.343000000000004</v>
      </c>
      <c r="O64" s="70">
        <f>SUM(B64:E64,G64:K64,M64,N64)</f>
        <v>837.3422224608953</v>
      </c>
      <c r="P64" s="69">
        <f>B64/(O64-N64)</f>
        <v>0.30560760448509122</v>
      </c>
      <c r="Q64" s="68">
        <f>C64/(O64-N64)</f>
        <v>0.35176143915007557</v>
      </c>
      <c r="R64" s="68">
        <f>D64/(O64-N64)</f>
        <v>0.28401436412788339</v>
      </c>
      <c r="S64" s="68">
        <f>G64/(O64-N64)</f>
        <v>9.4450293434447021E-3</v>
      </c>
      <c r="T64" s="68">
        <f>(F64+M64)/(O64-N64)</f>
        <v>0.94374392903421689</v>
      </c>
      <c r="U64" s="68">
        <f>L64/(O64-N64)</f>
        <v>5.6256070965783E-2</v>
      </c>
      <c r="V64" s="42"/>
      <c r="W64" s="21"/>
      <c r="Y64" s="67"/>
      <c r="Z64" s="66">
        <v>12710</v>
      </c>
      <c r="AA64" s="65">
        <v>21.488355625491739</v>
      </c>
      <c r="AB64" s="63">
        <v>58152</v>
      </c>
      <c r="AC64" s="64">
        <v>5.4059017746595126</v>
      </c>
      <c r="AD64" s="63">
        <v>244057</v>
      </c>
      <c r="AE64" s="54">
        <v>1040.000656353709</v>
      </c>
      <c r="AF64" s="63">
        <v>6.5590000000000002</v>
      </c>
      <c r="AG64" s="54">
        <v>9104.6386192017253</v>
      </c>
      <c r="AH64" s="61">
        <v>927.09699999999998</v>
      </c>
      <c r="AI64" s="60">
        <v>9104.6386192017253</v>
      </c>
      <c r="AJ64" s="62">
        <v>0</v>
      </c>
      <c r="AK64" s="61">
        <v>794.55499999999995</v>
      </c>
      <c r="AL64" s="60">
        <v>9099.371069182389</v>
      </c>
      <c r="AM64" s="61">
        <v>2223.7060000000001</v>
      </c>
      <c r="AN64" s="60">
        <v>9102.9676258992804</v>
      </c>
      <c r="AO64" s="57">
        <v>2.8559999999999999</v>
      </c>
      <c r="AP64" s="57">
        <v>0.72</v>
      </c>
      <c r="AQ64" s="57">
        <v>7.4999999999999997E-2</v>
      </c>
      <c r="AR64" s="59">
        <v>445.73700000000002</v>
      </c>
      <c r="AS64" s="58">
        <v>9098.6547085201801</v>
      </c>
      <c r="AT64" s="57">
        <v>9.6000000000000002E-2</v>
      </c>
      <c r="AU64" s="57">
        <v>0.35599999999999998</v>
      </c>
      <c r="AV64" s="56">
        <v>0.35699999999999998</v>
      </c>
      <c r="AW64" s="55">
        <v>78.078000000000003</v>
      </c>
      <c r="AX64" s="53">
        <v>0</v>
      </c>
      <c r="AY64" s="53">
        <v>1.3819999999999999</v>
      </c>
      <c r="AZ64" s="54">
        <v>9104.6386192017253</v>
      </c>
      <c r="BA64" s="53">
        <v>4.1210000000000004</v>
      </c>
      <c r="BB64" s="53">
        <v>0.77300000000000002</v>
      </c>
      <c r="BC64" s="52">
        <v>0.22900000000000001</v>
      </c>
      <c r="BD64" s="51">
        <v>225.143</v>
      </c>
      <c r="BE64" s="50">
        <v>9104.6386192017253</v>
      </c>
      <c r="BH64" s="49">
        <f>SUM(H64,M64)</f>
        <v>7.896300237324704</v>
      </c>
      <c r="HA64" s="1"/>
      <c r="HB64" s="1"/>
    </row>
    <row r="65" spans="1:242" ht="10.5" customHeight="1" thickBot="1" x14ac:dyDescent="0.25">
      <c r="A65" s="48">
        <v>2019</v>
      </c>
      <c r="B65" s="45">
        <f>(Z65*AA65)/1000</f>
        <v>263.71986273634934</v>
      </c>
      <c r="C65" s="47">
        <f>(AC65*AB65)/1000</f>
        <v>318.53735617003713</v>
      </c>
      <c r="D65" s="47">
        <f>(AD65*AE65)/1000000</f>
        <v>274.61009330888413</v>
      </c>
      <c r="E65" s="47">
        <f>(AF65*AG65)/1000000</f>
        <v>0.15488949433962262</v>
      </c>
      <c r="F65" s="46">
        <f>SUM(B65:E65)</f>
        <v>857.02220170961027</v>
      </c>
      <c r="G65" s="45">
        <f>((AH65*AI65)/1000000)+AJ65</f>
        <v>7.9629597157232697</v>
      </c>
      <c r="H65" s="47">
        <f>((AW65*AZ65)/1000000)+((AX65*AZ65)/1000000)+((AY65*AZ65)/1000000)+BA65+BB65+BC65</f>
        <v>5.591653111949686</v>
      </c>
      <c r="I65" s="47">
        <f>((AR65*AS65)/1000000)+AT65+AU65+AV65</f>
        <v>3.6326622339622636</v>
      </c>
      <c r="J65" s="47">
        <f>(AK65*AL65)/1000000</f>
        <v>7.4495095044025144</v>
      </c>
      <c r="K65" s="39">
        <f>((AM65*AN65)/1000000)+AO65+AP65+AQ65</f>
        <v>24.713861285677186</v>
      </c>
      <c r="L65" s="46">
        <f>SUM(G65:K65)</f>
        <v>49.350645851714916</v>
      </c>
      <c r="M65" s="47">
        <f>(BD65*BE65)/1000000</f>
        <v>1.7160230918238992</v>
      </c>
      <c r="N65" s="46">
        <v>-49.433999999999997</v>
      </c>
      <c r="O65" s="45">
        <f>SUM(B65:E65,G65:K65,M65,N65)</f>
        <v>858.65487065314915</v>
      </c>
      <c r="P65" s="44">
        <f>B65/(O65-N65)</f>
        <v>0.29041195334402353</v>
      </c>
      <c r="Q65" s="43">
        <f>C65/(O65-N65)</f>
        <v>0.35077773383669703</v>
      </c>
      <c r="R65" s="43">
        <f>D65/(O65-N65)</f>
        <v>0.30240442558377456</v>
      </c>
      <c r="S65" s="43">
        <f>G65/(O65-N65)</f>
        <v>8.7689211629648715E-3</v>
      </c>
      <c r="T65" s="43">
        <f>(F65+M65)/(O65-N65)</f>
        <v>0.94565438753123454</v>
      </c>
      <c r="U65" s="43">
        <f>L65/(O65-N65)</f>
        <v>5.4345612468765452E-2</v>
      </c>
      <c r="V65" s="42"/>
      <c r="W65" s="21"/>
      <c r="Z65" s="41">
        <v>12272.687</v>
      </c>
      <c r="AA65" s="40">
        <v>21.488355625491739</v>
      </c>
      <c r="AB65" s="38">
        <v>58924</v>
      </c>
      <c r="AC65" s="39">
        <v>5.4059017746595126</v>
      </c>
      <c r="AD65" s="38">
        <v>264048</v>
      </c>
      <c r="AE65" s="29">
        <v>1040.000656353709</v>
      </c>
      <c r="AF65" s="38">
        <v>17.021999999999998</v>
      </c>
      <c r="AG65" s="29">
        <v>9099.371069182389</v>
      </c>
      <c r="AH65" s="36">
        <v>875.11099999999999</v>
      </c>
      <c r="AI65" s="35">
        <v>9099.371069182389</v>
      </c>
      <c r="AJ65" s="37">
        <v>0</v>
      </c>
      <c r="AK65" s="36">
        <v>818.68399999999997</v>
      </c>
      <c r="AL65" s="35">
        <v>9099.371069182389</v>
      </c>
      <c r="AM65" s="36">
        <v>2186.424</v>
      </c>
      <c r="AN65" s="35">
        <v>9102.9676258992804</v>
      </c>
      <c r="AO65" s="32">
        <v>3.8607166123778502</v>
      </c>
      <c r="AP65" s="32">
        <v>0.86582278481012664</v>
      </c>
      <c r="AQ65" s="32">
        <v>8.4375000000000006E-2</v>
      </c>
      <c r="AR65" s="34">
        <v>310.31400000000002</v>
      </c>
      <c r="AS65" s="33">
        <v>9099.371069182389</v>
      </c>
      <c r="AT65" s="32">
        <v>9.6000000000000002E-2</v>
      </c>
      <c r="AU65" s="32">
        <v>0.35599999999999998</v>
      </c>
      <c r="AV65" s="31">
        <v>0.35699999999999998</v>
      </c>
      <c r="AW65" s="30">
        <v>70.289000000000001</v>
      </c>
      <c r="AX65" s="28">
        <v>0</v>
      </c>
      <c r="AY65" s="28">
        <v>0.44700000000000001</v>
      </c>
      <c r="AZ65" s="29">
        <v>9099.371069182389</v>
      </c>
      <c r="BA65" s="28">
        <v>4</v>
      </c>
      <c r="BB65" s="28">
        <v>0.73</v>
      </c>
      <c r="BC65" s="27">
        <v>0.218</v>
      </c>
      <c r="BD65" s="26">
        <v>188.58699999999999</v>
      </c>
      <c r="BE65" s="25">
        <v>9099.371069182389</v>
      </c>
      <c r="BH65" s="24">
        <f>SUM(H65,M65)</f>
        <v>7.3076762037735854</v>
      </c>
      <c r="HA65" s="1"/>
      <c r="HB65" s="1"/>
    </row>
    <row r="66" spans="1:242" ht="7.5" customHeight="1" x14ac:dyDescent="0.2">
      <c r="V66" s="22"/>
    </row>
    <row r="67" spans="1:242" x14ac:dyDescent="0.2">
      <c r="A67" s="23" t="s">
        <v>3</v>
      </c>
      <c r="V67" s="22"/>
      <c r="W67" s="21"/>
      <c r="AB67" s="6"/>
      <c r="AC67" s="6"/>
      <c r="AD67" s="6"/>
      <c r="AE67" s="6"/>
      <c r="AH67" s="6"/>
      <c r="AI67" s="6"/>
      <c r="AJ67" s="6"/>
      <c r="AK67" s="6"/>
      <c r="AL67" s="6"/>
      <c r="AR67" s="6"/>
      <c r="AS67" s="6"/>
      <c r="AT67" s="6"/>
      <c r="AU67" s="6"/>
      <c r="AV67" s="6"/>
    </row>
    <row r="68" spans="1:242" ht="11.25" customHeight="1" x14ac:dyDescent="0.2">
      <c r="A68" s="20" t="s">
        <v>2</v>
      </c>
      <c r="B68" s="19"/>
      <c r="C68" s="19"/>
      <c r="D68" s="19"/>
      <c r="E68" s="19"/>
      <c r="F68" s="19"/>
      <c r="G68" s="19"/>
      <c r="H68" s="19"/>
      <c r="I68" s="19"/>
      <c r="J68" s="19"/>
      <c r="K68" s="19"/>
      <c r="L68" s="19"/>
      <c r="M68" s="19"/>
      <c r="N68" s="19"/>
      <c r="O68" s="19"/>
      <c r="P68" s="19"/>
      <c r="Q68" s="19"/>
      <c r="R68" s="19"/>
      <c r="S68" s="19"/>
      <c r="T68" s="19"/>
      <c r="U68" s="19"/>
      <c r="V68" s="18"/>
      <c r="W68" s="17"/>
      <c r="AB68" s="6"/>
      <c r="AC68" s="6"/>
      <c r="AD68" s="6"/>
      <c r="AE68" s="6"/>
      <c r="AH68" s="6"/>
      <c r="AI68" s="6"/>
      <c r="AJ68" s="6"/>
      <c r="AK68" s="6"/>
      <c r="AL68" s="6"/>
      <c r="AR68" s="6"/>
      <c r="AS68" s="6"/>
      <c r="AT68" s="6"/>
      <c r="AU68" s="6"/>
      <c r="AV68" s="6"/>
    </row>
    <row r="69" spans="1:242" ht="7.5" customHeight="1" x14ac:dyDescent="0.2">
      <c r="A69" s="1"/>
    </row>
    <row r="70" spans="1:242" ht="11.25" customHeight="1" x14ac:dyDescent="0.2">
      <c r="A70" s="6" t="s">
        <v>1</v>
      </c>
      <c r="B70" s="16" t="s">
        <v>0</v>
      </c>
      <c r="C70" s="15"/>
      <c r="D70" s="15"/>
      <c r="E70" s="14"/>
      <c r="G70" s="13"/>
      <c r="H70" s="6"/>
      <c r="I70" s="12"/>
      <c r="J70" s="2"/>
      <c r="K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row>
    <row r="71" spans="1:242" x14ac:dyDescent="0.2">
      <c r="I71" s="2"/>
      <c r="J71" s="2"/>
      <c r="K71" s="2"/>
      <c r="AB71" s="6"/>
      <c r="AC71" s="6"/>
      <c r="AD71" s="6"/>
      <c r="AE71" s="6"/>
      <c r="AH71" s="6"/>
      <c r="AI71" s="6"/>
      <c r="AJ71" s="6"/>
      <c r="AK71" s="6"/>
      <c r="AL71" s="6"/>
      <c r="AV71" s="6"/>
      <c r="GP71" s="1"/>
      <c r="GQ71" s="1"/>
      <c r="GR71" s="1"/>
      <c r="GS71" s="1"/>
      <c r="GT71" s="1"/>
      <c r="GU71" s="1"/>
      <c r="GV71" s="1"/>
      <c r="GW71" s="1"/>
      <c r="GX71" s="1"/>
      <c r="GY71" s="1"/>
      <c r="GZ71" s="1"/>
      <c r="HA71" s="1"/>
      <c r="HB71" s="1"/>
    </row>
    <row r="72" spans="1:242" x14ac:dyDescent="0.2">
      <c r="I72" s="2"/>
      <c r="J72" s="2"/>
      <c r="K72" s="2"/>
      <c r="GP72" s="1"/>
      <c r="GQ72" s="1"/>
      <c r="GR72" s="1"/>
      <c r="GS72" s="1"/>
      <c r="GT72" s="1"/>
      <c r="GU72" s="1"/>
      <c r="GV72" s="1"/>
      <c r="GW72" s="1"/>
      <c r="GX72" s="1"/>
      <c r="GY72" s="1"/>
      <c r="GZ72" s="1"/>
      <c r="HA72" s="1"/>
      <c r="HB72" s="1"/>
    </row>
    <row r="73" spans="1:242" x14ac:dyDescent="0.2">
      <c r="I73" s="2"/>
      <c r="J73" s="2"/>
      <c r="K73" s="2"/>
      <c r="GP73" s="1"/>
      <c r="GQ73" s="1"/>
      <c r="GR73" s="1"/>
      <c r="GS73" s="1"/>
      <c r="GT73" s="1"/>
      <c r="GU73" s="1"/>
      <c r="GV73" s="1"/>
      <c r="GW73" s="1"/>
      <c r="GX73" s="1"/>
      <c r="GY73" s="1"/>
      <c r="GZ73" s="1"/>
      <c r="HA73" s="1"/>
      <c r="HB73" s="1"/>
    </row>
    <row r="74" spans="1:242" x14ac:dyDescent="0.2">
      <c r="I74" s="2"/>
      <c r="J74" s="2"/>
      <c r="K74" s="2"/>
      <c r="AS74" s="6"/>
      <c r="AT74" s="6"/>
      <c r="AU74" s="6"/>
      <c r="GP74" s="1"/>
      <c r="GQ74" s="1"/>
      <c r="GR74" s="1"/>
      <c r="GS74" s="1"/>
      <c r="GT74" s="1"/>
      <c r="GU74" s="1"/>
      <c r="GV74" s="1"/>
      <c r="GW74" s="1"/>
      <c r="GX74" s="1"/>
      <c r="GY74" s="1"/>
      <c r="GZ74" s="1"/>
      <c r="HA74" s="1"/>
      <c r="HB74" s="1"/>
    </row>
    <row r="75" spans="1:242" x14ac:dyDescent="0.2">
      <c r="I75" s="2"/>
      <c r="J75" s="2"/>
      <c r="K75" s="2"/>
      <c r="AB75" s="9"/>
      <c r="AC75" s="11"/>
      <c r="AD75" s="9"/>
      <c r="AE75" s="9"/>
      <c r="AF75" s="10"/>
      <c r="AG75" s="10"/>
      <c r="AH75" s="9"/>
      <c r="AI75" s="9"/>
      <c r="AJ75" s="9"/>
      <c r="AK75" s="9"/>
      <c r="AL75" s="9"/>
      <c r="AM75" s="10"/>
      <c r="AN75" s="10"/>
      <c r="AO75" s="10"/>
      <c r="AP75" s="10"/>
      <c r="AQ75" s="10"/>
      <c r="AR75" s="9"/>
      <c r="AS75" s="9"/>
      <c r="AT75" s="9"/>
      <c r="AU75" s="9"/>
      <c r="AV75" s="9"/>
      <c r="AW75" s="8"/>
      <c r="AX75" s="8"/>
      <c r="AY75" s="8"/>
      <c r="AZ75" s="8"/>
      <c r="BA75" s="8"/>
      <c r="BB75" s="8"/>
      <c r="GP75" s="1"/>
      <c r="GQ75" s="1"/>
      <c r="GR75" s="1"/>
      <c r="GS75" s="1"/>
      <c r="GT75" s="1"/>
      <c r="GU75" s="1"/>
      <c r="GV75" s="1"/>
      <c r="GW75" s="1"/>
      <c r="GX75" s="1"/>
      <c r="GY75" s="1"/>
      <c r="GZ75" s="1"/>
      <c r="HA75" s="1"/>
      <c r="HB75" s="1"/>
    </row>
  </sheetData>
  <mergeCells count="24">
    <mergeCell ref="AF4:AG4"/>
    <mergeCell ref="AW4:BC4"/>
    <mergeCell ref="AK4:AL4"/>
    <mergeCell ref="AD4:AE4"/>
    <mergeCell ref="O4:O5"/>
    <mergeCell ref="T4:T5"/>
    <mergeCell ref="P4:P5"/>
    <mergeCell ref="Q4:Q5"/>
    <mergeCell ref="M4:M5"/>
    <mergeCell ref="BD4:BE4"/>
    <mergeCell ref="AR4:AV4"/>
    <mergeCell ref="S4:S5"/>
    <mergeCell ref="R4:R5"/>
    <mergeCell ref="AM4:AQ4"/>
    <mergeCell ref="B70:D70"/>
    <mergeCell ref="A68:U68"/>
    <mergeCell ref="AH4:AJ4"/>
    <mergeCell ref="A4:A5"/>
    <mergeCell ref="N4:N5"/>
    <mergeCell ref="Z4:AA4"/>
    <mergeCell ref="AB4:AC4"/>
    <mergeCell ref="U4:U5"/>
    <mergeCell ref="B4:F4"/>
    <mergeCell ref="G4:L4"/>
  </mergeCells>
  <hyperlinks>
    <hyperlink ref="B70:C70" r:id="rId1" display="1 - EIA, State Energy Profiles" xr:uid="{F44F9157-34C2-4B77-8CCA-5C513F38CC5E}"/>
  </hyperlinks>
  <printOptions horizontalCentered="1"/>
  <pageMargins left="0.25" right="0.25" top="0.25" bottom="0.25" header="0.5" footer="0.5"/>
  <pageSetup scale="76" orientation="landscape" r:id="rId2"/>
  <headerFooter alignWithMargins="0"/>
  <rowBreaks count="1" manualBreakCount="1">
    <brk id="70" max="2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 1.7 &amp; F 1.4</vt:lpstr>
      <vt:lpstr>'T 1.7 &amp; F 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Mackenzie Cope</dc:creator>
  <cp:lastModifiedBy>Mackenzie Cope</cp:lastModifiedBy>
  <dcterms:created xsi:type="dcterms:W3CDTF">2021-03-23T18:53:50Z</dcterms:created>
  <dcterms:modified xsi:type="dcterms:W3CDTF">2021-03-23T18:54:14Z</dcterms:modified>
</cp:coreProperties>
</file>