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2687FA38-B12A-46CF-8A98-7F2F0A818692}" xr6:coauthVersionLast="47" xr6:coauthVersionMax="47" xr10:uidLastSave="{00000000-0000-0000-0000-000000000000}"/>
  <bookViews>
    <workbookView xWindow="-120" yWindow="-120" windowWidth="29040" windowHeight="15720" xr2:uid="{A50473AE-7D26-4959-AD05-46120EEFEE59}"/>
  </bookViews>
  <sheets>
    <sheet name="T 2.6" sheetId="1" r:id="rId1"/>
  </sheets>
  <definedNames>
    <definedName name="_xlnm.Print_Area" localSheetId="0">'T 2.6'!$A$1:$H$994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G7" i="1"/>
  <c r="G30" i="1" s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C30" i="1"/>
  <c r="D30" i="1"/>
  <c r="E30" i="1"/>
  <c r="F30" i="1"/>
  <c r="H30" i="1"/>
  <c r="G42" i="1"/>
  <c r="H42" i="1"/>
  <c r="G43" i="1"/>
  <c r="G66" i="1" s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C66" i="1"/>
  <c r="D66" i="1"/>
  <c r="E66" i="1"/>
  <c r="F66" i="1"/>
  <c r="H66" i="1"/>
  <c r="G78" i="1"/>
  <c r="H78" i="1"/>
  <c r="G79" i="1"/>
  <c r="G103" i="1" s="1"/>
  <c r="H79" i="1"/>
  <c r="G80" i="1"/>
  <c r="H80" i="1"/>
  <c r="G81" i="1"/>
  <c r="H81" i="1"/>
  <c r="H103" i="1" s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C103" i="1"/>
  <c r="D103" i="1"/>
  <c r="E103" i="1"/>
  <c r="F103" i="1"/>
  <c r="G115" i="1"/>
  <c r="H115" i="1"/>
  <c r="G116" i="1"/>
  <c r="H116" i="1"/>
  <c r="G117" i="1"/>
  <c r="H117" i="1"/>
  <c r="H141" i="1" s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C141" i="1"/>
  <c r="D141" i="1"/>
  <c r="E141" i="1"/>
  <c r="F141" i="1"/>
  <c r="G141" i="1"/>
  <c r="G153" i="1"/>
  <c r="H153" i="1"/>
  <c r="H179" i="1" s="1"/>
  <c r="G154" i="1"/>
  <c r="H154" i="1"/>
  <c r="G155" i="1"/>
  <c r="G179" i="1" s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C179" i="1"/>
  <c r="D179" i="1"/>
  <c r="E179" i="1"/>
  <c r="F179" i="1"/>
  <c r="G191" i="1"/>
  <c r="G218" i="1" s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C218" i="1"/>
  <c r="D218" i="1"/>
  <c r="E218" i="1"/>
  <c r="F218" i="1"/>
  <c r="H218" i="1"/>
  <c r="G230" i="1"/>
  <c r="H230" i="1"/>
  <c r="G231" i="1"/>
  <c r="G258" i="1" s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C258" i="1"/>
  <c r="D258" i="1"/>
  <c r="E258" i="1"/>
  <c r="F258" i="1"/>
  <c r="H258" i="1"/>
  <c r="G270" i="1"/>
  <c r="H270" i="1"/>
  <c r="G271" i="1"/>
  <c r="H271" i="1"/>
  <c r="G272" i="1"/>
  <c r="H272" i="1"/>
  <c r="G273" i="1"/>
  <c r="H273" i="1"/>
  <c r="H298" i="1" s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C298" i="1"/>
  <c r="D298" i="1"/>
  <c r="E298" i="1"/>
  <c r="F298" i="1"/>
  <c r="G298" i="1"/>
  <c r="C382" i="1"/>
  <c r="D382" i="1"/>
  <c r="E382" i="1"/>
  <c r="F382" i="1"/>
  <c r="C383" i="1"/>
  <c r="G383" i="1" s="1"/>
  <c r="D383" i="1"/>
  <c r="E383" i="1"/>
  <c r="F383" i="1"/>
  <c r="C385" i="1"/>
  <c r="D385" i="1"/>
  <c r="E385" i="1"/>
  <c r="F385" i="1"/>
  <c r="G385" i="1"/>
  <c r="H385" i="1"/>
  <c r="H388" i="1" s="1"/>
  <c r="C388" i="1"/>
  <c r="D388" i="1"/>
  <c r="E388" i="1"/>
  <c r="F388" i="1"/>
  <c r="G388" i="1"/>
  <c r="D430" i="1"/>
  <c r="H430" i="1"/>
  <c r="C432" i="1"/>
  <c r="D432" i="1"/>
  <c r="E432" i="1"/>
  <c r="F432" i="1"/>
  <c r="C433" i="1"/>
  <c r="G433" i="1" s="1"/>
  <c r="D433" i="1"/>
  <c r="H433" i="1" s="1"/>
  <c r="E433" i="1"/>
  <c r="F433" i="1"/>
  <c r="C435" i="1"/>
  <c r="D435" i="1"/>
  <c r="E435" i="1"/>
  <c r="F435" i="1"/>
  <c r="G435" i="1"/>
  <c r="H435" i="1"/>
  <c r="H438" i="1" s="1"/>
  <c r="C438" i="1"/>
  <c r="D438" i="1"/>
  <c r="E438" i="1"/>
  <c r="F438" i="1"/>
  <c r="G438" i="1"/>
  <c r="G465" i="1"/>
  <c r="C480" i="1"/>
  <c r="C488" i="1" s="1"/>
  <c r="D480" i="1"/>
  <c r="F480" i="1"/>
  <c r="G480" i="1"/>
  <c r="H480" i="1"/>
  <c r="C482" i="1"/>
  <c r="D482" i="1"/>
  <c r="E482" i="1"/>
  <c r="F482" i="1"/>
  <c r="C483" i="1"/>
  <c r="G483" i="1" s="1"/>
  <c r="D483" i="1"/>
  <c r="E483" i="1"/>
  <c r="F483" i="1"/>
  <c r="H483" i="1"/>
  <c r="D485" i="1"/>
  <c r="E485" i="1"/>
  <c r="F485" i="1"/>
  <c r="G485" i="1"/>
  <c r="G488" i="1" s="1"/>
  <c r="H485" i="1"/>
  <c r="D488" i="1"/>
  <c r="E488" i="1"/>
  <c r="F488" i="1"/>
  <c r="H488" i="1"/>
  <c r="D530" i="1"/>
  <c r="D538" i="1" s="1"/>
  <c r="H530" i="1"/>
  <c r="C532" i="1"/>
  <c r="D532" i="1"/>
  <c r="E532" i="1"/>
  <c r="F532" i="1"/>
  <c r="C533" i="1"/>
  <c r="D533" i="1"/>
  <c r="E533" i="1"/>
  <c r="F533" i="1"/>
  <c r="H533" i="1"/>
  <c r="C535" i="1"/>
  <c r="E535" i="1"/>
  <c r="F535" i="1"/>
  <c r="G535" i="1"/>
  <c r="H535" i="1"/>
  <c r="H538" i="1" s="1"/>
  <c r="C538" i="1"/>
  <c r="E538" i="1"/>
  <c r="F538" i="1"/>
  <c r="G538" i="1"/>
  <c r="D580" i="1"/>
  <c r="H580" i="1"/>
  <c r="H585" i="1" s="1"/>
  <c r="H588" i="1" s="1"/>
  <c r="C582" i="1"/>
  <c r="D582" i="1"/>
  <c r="E582" i="1"/>
  <c r="F582" i="1"/>
  <c r="C583" i="1"/>
  <c r="D583" i="1"/>
  <c r="E583" i="1"/>
  <c r="F583" i="1"/>
  <c r="H583" i="1"/>
  <c r="C585" i="1"/>
  <c r="D585" i="1"/>
  <c r="E585" i="1"/>
  <c r="F585" i="1"/>
  <c r="G585" i="1"/>
  <c r="C588" i="1"/>
  <c r="D588" i="1"/>
  <c r="E588" i="1"/>
  <c r="F588" i="1"/>
  <c r="G588" i="1"/>
  <c r="D630" i="1"/>
  <c r="H630" i="1"/>
  <c r="C632" i="1"/>
  <c r="D632" i="1"/>
  <c r="E632" i="1"/>
  <c r="F632" i="1"/>
  <c r="C633" i="1"/>
  <c r="D633" i="1"/>
  <c r="E633" i="1"/>
  <c r="F633" i="1"/>
  <c r="H633" i="1"/>
  <c r="C635" i="1"/>
  <c r="D635" i="1"/>
  <c r="E635" i="1"/>
  <c r="F635" i="1"/>
  <c r="H635" i="1"/>
  <c r="H638" i="1" s="1"/>
  <c r="C638" i="1"/>
  <c r="D638" i="1"/>
  <c r="E638" i="1"/>
  <c r="F638" i="1"/>
  <c r="G638" i="1"/>
  <c r="D680" i="1"/>
  <c r="H680" i="1"/>
  <c r="C682" i="1"/>
  <c r="D682" i="1"/>
  <c r="E682" i="1"/>
  <c r="F682" i="1"/>
  <c r="C683" i="1"/>
  <c r="D683" i="1"/>
  <c r="E683" i="1"/>
  <c r="F683" i="1"/>
  <c r="H683" i="1"/>
  <c r="C685" i="1"/>
  <c r="D685" i="1"/>
  <c r="E685" i="1"/>
  <c r="F685" i="1"/>
  <c r="H685" i="1"/>
  <c r="H688" i="1" s="1"/>
  <c r="C688" i="1"/>
  <c r="D688" i="1"/>
  <c r="E688" i="1"/>
  <c r="F688" i="1"/>
  <c r="G688" i="1"/>
  <c r="D731" i="1"/>
  <c r="H731" i="1"/>
  <c r="C733" i="1"/>
  <c r="D733" i="1"/>
  <c r="E733" i="1"/>
  <c r="F733" i="1"/>
  <c r="C734" i="1"/>
  <c r="D734" i="1"/>
  <c r="E734" i="1"/>
  <c r="F734" i="1"/>
  <c r="H734" i="1"/>
  <c r="C736" i="1"/>
  <c r="D736" i="1"/>
  <c r="E736" i="1"/>
  <c r="F736" i="1"/>
  <c r="H736" i="1"/>
  <c r="C739" i="1"/>
  <c r="D739" i="1"/>
  <c r="E739" i="1"/>
  <c r="F739" i="1"/>
  <c r="G739" i="1"/>
  <c r="H739" i="1"/>
  <c r="D782" i="1"/>
  <c r="D790" i="1" s="1"/>
  <c r="H782" i="1"/>
  <c r="C784" i="1"/>
  <c r="D784" i="1"/>
  <c r="E784" i="1"/>
  <c r="F784" i="1"/>
  <c r="C785" i="1"/>
  <c r="D785" i="1"/>
  <c r="E785" i="1"/>
  <c r="F785" i="1"/>
  <c r="H785" i="1"/>
  <c r="C787" i="1"/>
  <c r="E787" i="1"/>
  <c r="F787" i="1"/>
  <c r="H787" i="1"/>
  <c r="C790" i="1"/>
  <c r="E790" i="1"/>
  <c r="F790" i="1"/>
  <c r="G790" i="1"/>
  <c r="H790" i="1"/>
  <c r="D833" i="1"/>
  <c r="H833" i="1"/>
  <c r="C835" i="1"/>
  <c r="D835" i="1"/>
  <c r="E835" i="1"/>
  <c r="F835" i="1"/>
  <c r="C836" i="1"/>
  <c r="D836" i="1"/>
  <c r="E836" i="1"/>
  <c r="F836" i="1"/>
  <c r="H836" i="1"/>
  <c r="D838" i="1"/>
  <c r="H838" i="1"/>
  <c r="H841" i="1" s="1"/>
  <c r="D841" i="1"/>
  <c r="E886" i="1"/>
  <c r="F886" i="1"/>
  <c r="H918" i="1"/>
  <c r="C933" i="1"/>
  <c r="D933" i="1"/>
  <c r="E933" i="1"/>
  <c r="F933" i="1"/>
  <c r="G933" i="1"/>
  <c r="H933" i="1"/>
  <c r="C934" i="1"/>
  <c r="D934" i="1"/>
  <c r="E934" i="1"/>
  <c r="F934" i="1"/>
  <c r="G934" i="1"/>
  <c r="H934" i="1"/>
  <c r="C935" i="1"/>
  <c r="D935" i="1"/>
  <c r="E935" i="1"/>
  <c r="F935" i="1"/>
  <c r="G935" i="1"/>
  <c r="H935" i="1"/>
  <c r="C937" i="1"/>
  <c r="D937" i="1"/>
  <c r="E937" i="1"/>
  <c r="F937" i="1"/>
  <c r="G937" i="1"/>
  <c r="H937" i="1"/>
  <c r="C938" i="1"/>
  <c r="D938" i="1"/>
  <c r="E938" i="1"/>
  <c r="F938" i="1"/>
  <c r="G938" i="1"/>
  <c r="H938" i="1"/>
  <c r="C940" i="1"/>
  <c r="C943" i="1" s="1"/>
  <c r="D940" i="1"/>
  <c r="E940" i="1"/>
  <c r="E943" i="1" s="1"/>
  <c r="F940" i="1"/>
  <c r="F943" i="1" s="1"/>
  <c r="G940" i="1"/>
  <c r="H940" i="1"/>
  <c r="D943" i="1"/>
  <c r="G943" i="1"/>
  <c r="H943" i="1"/>
  <c r="C984" i="1"/>
  <c r="D984" i="1"/>
  <c r="E984" i="1"/>
  <c r="F984" i="1"/>
  <c r="G984" i="1"/>
  <c r="H984" i="1"/>
  <c r="C985" i="1"/>
  <c r="D985" i="1"/>
  <c r="E985" i="1"/>
  <c r="F985" i="1"/>
  <c r="G985" i="1"/>
  <c r="H985" i="1"/>
  <c r="C986" i="1"/>
  <c r="D986" i="1"/>
  <c r="E986" i="1"/>
  <c r="F986" i="1"/>
  <c r="G986" i="1"/>
  <c r="H986" i="1"/>
  <c r="C988" i="1"/>
  <c r="D988" i="1"/>
  <c r="E988" i="1"/>
  <c r="F988" i="1"/>
  <c r="G988" i="1"/>
  <c r="H988" i="1"/>
  <c r="C989" i="1"/>
  <c r="D989" i="1"/>
  <c r="E989" i="1"/>
  <c r="F989" i="1"/>
  <c r="G989" i="1"/>
  <c r="H989" i="1"/>
  <c r="C991" i="1"/>
  <c r="D991" i="1"/>
  <c r="E991" i="1"/>
  <c r="F991" i="1"/>
  <c r="G991" i="1"/>
  <c r="H991" i="1"/>
  <c r="D787" i="1" l="1"/>
  <c r="D535" i="1"/>
  <c r="C485" i="1"/>
</calcChain>
</file>

<file path=xl/sharedStrings.xml><?xml version="1.0" encoding="utf-8"?>
<sst xmlns="http://schemas.openxmlformats.org/spreadsheetml/2006/main" count="1422" uniqueCount="76">
  <si>
    <t>Utah data from UGS coal company questionnaires</t>
  </si>
  <si>
    <t>EIA, Annual Coal Report</t>
  </si>
  <si>
    <t>Source:</t>
  </si>
  <si>
    <t>U.S. Total</t>
  </si>
  <si>
    <t>West of Mississippi R.</t>
  </si>
  <si>
    <t>East of Mississippi R.</t>
  </si>
  <si>
    <t>Western</t>
  </si>
  <si>
    <t>Interior</t>
  </si>
  <si>
    <t>Appalachian</t>
  </si>
  <si>
    <t>Arkansas</t>
  </si>
  <si>
    <t/>
  </si>
  <si>
    <t>Kansas</t>
  </si>
  <si>
    <t>Missouri</t>
  </si>
  <si>
    <t>Mississippi</t>
  </si>
  <si>
    <t>Alaska</t>
  </si>
  <si>
    <t>Oklahoma</t>
  </si>
  <si>
    <t>Tennessee</t>
  </si>
  <si>
    <t>Louisiana</t>
  </si>
  <si>
    <t>Washington</t>
  </si>
  <si>
    <t>Maryland</t>
  </si>
  <si>
    <t>Arizona</t>
  </si>
  <si>
    <t>Alabama</t>
  </si>
  <si>
    <t>Ohio</t>
  </si>
  <si>
    <t>Utah</t>
  </si>
  <si>
    <t>New Mexico</t>
  </si>
  <si>
    <t>North Dakota</t>
  </si>
  <si>
    <t>Virginia</t>
  </si>
  <si>
    <t>Colorado</t>
  </si>
  <si>
    <t>Illinois</t>
  </si>
  <si>
    <t>Indiana</t>
  </si>
  <si>
    <t>Montana</t>
  </si>
  <si>
    <t>Texas</t>
  </si>
  <si>
    <t>Pennsylvania</t>
  </si>
  <si>
    <t xml:space="preserve">      Western Kentucky</t>
  </si>
  <si>
    <t xml:space="preserve">      Eastern Kentucky</t>
  </si>
  <si>
    <t>Kentucky</t>
  </si>
  <si>
    <t>West Virginia</t>
  </si>
  <si>
    <t>Wyoming</t>
  </si>
  <si>
    <t>Thousand                                      Short Tons</t>
  </si>
  <si>
    <t>Thousand                                     Short Tons</t>
  </si>
  <si>
    <t>Thousand                                   Short Tons</t>
  </si>
  <si>
    <t>Production</t>
  </si>
  <si>
    <t>Number of Mines</t>
  </si>
  <si>
    <t>Total</t>
  </si>
  <si>
    <t>Surface</t>
  </si>
  <si>
    <t>Underground</t>
  </si>
  <si>
    <t xml:space="preserve"> State</t>
  </si>
  <si>
    <t>Rank</t>
  </si>
  <si>
    <t>U.S. Coal Production and Number of Mines by State and Mine Type, 2001</t>
  </si>
  <si>
    <t>Table 2.6</t>
  </si>
  <si>
    <t>Refuse Recovery</t>
  </si>
  <si>
    <t>U.S. Subtotal</t>
  </si>
  <si>
    <t>Thousand                                           Short Tons</t>
  </si>
  <si>
    <t>U.S. Coal Production and Number of Mines by State and Mine Type, 2002</t>
  </si>
  <si>
    <t>Thousand                                       Short Tons</t>
  </si>
  <si>
    <t>U.S. Coal Production and Number of Mines by State and Mine Type, 2003</t>
  </si>
  <si>
    <t>U.S. Coal Production and Number of Mines by State and Mine Type, 2004</t>
  </si>
  <si>
    <t>U.S. Coal Production and Number of Mines by State and Mine Type, 2005</t>
  </si>
  <si>
    <t>U.S. Coal Production and Number of Mines by State and Mine Type, 2006</t>
  </si>
  <si>
    <t>U.S. Coal Production and Number of Mines by State and Mine Type, 2007</t>
  </si>
  <si>
    <t>U.S. Coal Production and Number of Mines by State and Mine Type, 2008</t>
  </si>
  <si>
    <t>U.S. Coal Production and Number of Mines by State and Mine Type, 2009</t>
  </si>
  <si>
    <t>U.S. Coal Production and Number of Mines by State and Mine Type, 2010</t>
  </si>
  <si>
    <t>U.S. Coal Production and Number of Mines by State and Mine Type, 2011</t>
  </si>
  <si>
    <t>U.S. Coal Production and Number of Mines by State and Mine Type, 2012</t>
  </si>
  <si>
    <t>U.S. Coal Production and Number of Mines by State and Mine Type, 2013</t>
  </si>
  <si>
    <t>U.S. Coal Production and Number of Mines by State and Mine Type, 2014</t>
  </si>
  <si>
    <t>U.S. Coal Production and Number of Mines by State and Mine Type, 2015</t>
  </si>
  <si>
    <t>U.S. Coal Production and Number of Mines by State and Mine Type, 2016</t>
  </si>
  <si>
    <t>U.S. Coal Production and Number of Mines by State and Mine Type, 2017</t>
  </si>
  <si>
    <t>U.S. Coal Production and Number of Mines by State and Mine Type, 2018</t>
  </si>
  <si>
    <t>U.S. Coal Production and Number of Mines by State and Mine Type, 2019</t>
  </si>
  <si>
    <t>U.S. Coal Production and Number of Mines by State and Mine Type, 2020</t>
  </si>
  <si>
    <t>U.S. Coal Production and Number of Mines by State and Mine Type, 2021</t>
  </si>
  <si>
    <t>-</t>
  </si>
  <si>
    <t>U.S. Coal Production and Number of Mines by State and Mine Type,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</si>
</sst>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E+00"/>
    <numFmt numFmtId="165" formatCode="0.000E+00"/>
    <numFmt numFmtId="166" formatCode="#,##0.000"/>
  </numFmts>
  <fonts count="16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u/>
      <sz val="10"/>
      <color indexed="12"/>
      <name val="Arial"/>
      <family val="2"/>
    </font>
    <font>
      <i/>
      <u/>
      <sz val="8"/>
      <color indexed="12"/>
      <name val="Times New Roman"/>
      <family val="1"/>
    </font>
    <font>
      <u/>
      <sz val="8"/>
      <color indexed="12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b/>
      <sz val="6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6"/>
      <color indexed="10"/>
      <name val="Times New Roman"/>
      <family val="1"/>
    </font>
    <font>
      <sz val="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2" borderId="0"/>
    <xf numFmtId="0" fontId="2" fillId="2" borderId="0"/>
  </cellStyleXfs>
  <cellXfs count="163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2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1" fillId="0" borderId="0" xfId="1" applyFont="1" applyFill="1" applyAlignment="1">
      <alignment vertical="center"/>
    </xf>
    <xf numFmtId="3" fontId="7" fillId="0" borderId="1" xfId="1" applyNumberFormat="1" applyFont="1" applyFill="1" applyBorder="1" applyAlignment="1">
      <alignment horizontal="right" vertical="center"/>
    </xf>
    <xf numFmtId="3" fontId="7" fillId="0" borderId="2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3" fontId="3" fillId="0" borderId="0" xfId="1" applyNumberFormat="1" applyFont="1" applyFill="1" applyAlignment="1">
      <alignment horizontal="right" vertical="center"/>
    </xf>
    <xf numFmtId="3" fontId="3" fillId="0" borderId="4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3" fontId="3" fillId="3" borderId="0" xfId="1" applyNumberFormat="1" applyFont="1" applyFill="1" applyAlignment="1">
      <alignment horizontal="right" vertical="center"/>
    </xf>
    <xf numFmtId="3" fontId="3" fillId="3" borderId="4" xfId="1" applyNumberFormat="1" applyFont="1" applyFill="1" applyBorder="1" applyAlignment="1">
      <alignment horizontal="right" vertical="center"/>
    </xf>
    <xf numFmtId="3" fontId="3" fillId="3" borderId="5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" fontId="3" fillId="0" borderId="5" xfId="1" quotePrefix="1" applyNumberFormat="1" applyFont="1" applyFill="1" applyBorder="1" applyAlignment="1">
      <alignment horizontal="right" vertical="center"/>
    </xf>
    <xf numFmtId="3" fontId="3" fillId="0" borderId="4" xfId="1" quotePrefix="1" applyNumberFormat="1" applyFont="1" applyFill="1" applyBorder="1" applyAlignment="1">
      <alignment horizontal="right" vertical="center"/>
    </xf>
    <xf numFmtId="3" fontId="3" fillId="3" borderId="5" xfId="1" quotePrefix="1" applyNumberFormat="1" applyFont="1" applyFill="1" applyBorder="1" applyAlignment="1">
      <alignment horizontal="right" vertical="center"/>
    </xf>
    <xf numFmtId="3" fontId="3" fillId="3" borderId="4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5" xfId="1" quotePrefix="1" applyNumberFormat="1" applyFont="1" applyFill="1" applyBorder="1" applyAlignment="1">
      <alignment horizontal="right" vertical="center"/>
    </xf>
    <xf numFmtId="3" fontId="8" fillId="0" borderId="4" xfId="1" quotePrefix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3" fontId="9" fillId="0" borderId="0" xfId="1" applyNumberFormat="1" applyFont="1" applyFill="1" applyAlignment="1">
      <alignment horizontal="right" vertical="center"/>
    </xf>
    <xf numFmtId="3" fontId="9" fillId="0" borderId="5" xfId="1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9" fillId="3" borderId="0" xfId="1" applyNumberFormat="1" applyFont="1" applyFill="1" applyAlignment="1">
      <alignment horizontal="right" vertical="center"/>
    </xf>
    <xf numFmtId="3" fontId="9" fillId="3" borderId="5" xfId="1" applyNumberFormat="1" applyFont="1" applyFill="1" applyBorder="1" applyAlignment="1">
      <alignment horizontal="right" vertical="center"/>
    </xf>
    <xf numFmtId="3" fontId="9" fillId="3" borderId="4" xfId="1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10" fillId="4" borderId="1" xfId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0" fillId="4" borderId="3" xfId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right" vertical="center" wrapText="1"/>
    </xf>
    <xf numFmtId="0" fontId="11" fillId="4" borderId="1" xfId="3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right" vertical="center" wrapText="1"/>
    </xf>
    <xf numFmtId="0" fontId="11" fillId="4" borderId="3" xfId="1" applyFont="1" applyFill="1" applyBorder="1" applyAlignment="1">
      <alignment horizontal="right" vertical="center" wrapText="1"/>
    </xf>
    <xf numFmtId="0" fontId="11" fillId="4" borderId="2" xfId="1" applyFont="1" applyFill="1" applyBorder="1" applyAlignment="1">
      <alignment horizontal="right" vertical="center" wrapText="1"/>
    </xf>
    <xf numFmtId="0" fontId="11" fillId="4" borderId="6" xfId="3" applyFont="1" applyFill="1" applyBorder="1" applyAlignment="1">
      <alignment horizontal="center" vertical="center" wrapText="1"/>
    </xf>
    <xf numFmtId="0" fontId="11" fillId="4" borderId="7" xfId="3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3" applyFont="1" applyFill="1" applyAlignment="1">
      <alignment vertical="center"/>
    </xf>
    <xf numFmtId="3" fontId="1" fillId="0" borderId="0" xfId="1" applyNumberFormat="1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3" fontId="3" fillId="3" borderId="0" xfId="1" quotePrefix="1" applyNumberFormat="1" applyFont="1" applyFill="1" applyAlignment="1">
      <alignment horizontal="right" vertical="center"/>
    </xf>
    <xf numFmtId="3" fontId="3" fillId="0" borderId="0" xfId="1" quotePrefix="1" applyNumberFormat="1" applyFont="1" applyFill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9" fillId="0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11" fillId="4" borderId="1" xfId="0" applyFont="1" applyFill="1" applyBorder="1" applyAlignment="1">
      <alignment horizontal="right" vertical="center" wrapText="1"/>
    </xf>
    <xf numFmtId="0" fontId="8" fillId="0" borderId="0" xfId="4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3" fontId="8" fillId="0" borderId="0" xfId="1" quotePrefix="1" applyNumberFormat="1" applyFont="1" applyFill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4" fillId="0" borderId="0" xfId="4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0" fontId="11" fillId="4" borderId="1" xfId="3" applyFont="1" applyFill="1" applyBorder="1" applyAlignment="1">
      <alignment horizontal="centerContinuous" vertical="center" wrapText="1"/>
    </xf>
    <xf numFmtId="0" fontId="11" fillId="4" borderId="3" xfId="3" applyFont="1" applyFill="1" applyBorder="1" applyAlignment="1">
      <alignment horizontal="centerContinuous" vertical="center" wrapText="1"/>
    </xf>
    <xf numFmtId="0" fontId="11" fillId="4" borderId="2" xfId="3" applyFont="1" applyFill="1" applyBorder="1" applyAlignment="1">
      <alignment horizontal="centerContinuous" vertical="center" wrapText="1"/>
    </xf>
    <xf numFmtId="0" fontId="11" fillId="4" borderId="8" xfId="3" applyFont="1" applyFill="1" applyBorder="1" applyAlignment="1">
      <alignment horizontal="centerContinuous" vertical="center" wrapText="1"/>
    </xf>
    <xf numFmtId="0" fontId="11" fillId="4" borderId="7" xfId="3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vertical="center"/>
    </xf>
    <xf numFmtId="3" fontId="8" fillId="3" borderId="0" xfId="1" applyNumberFormat="1" applyFont="1" applyFill="1" applyAlignment="1">
      <alignment horizontal="right" vertical="center"/>
    </xf>
    <xf numFmtId="3" fontId="8" fillId="3" borderId="5" xfId="1" quotePrefix="1" applyNumberFormat="1" applyFont="1" applyFill="1" applyBorder="1" applyAlignment="1">
      <alignment horizontal="right" vertical="center"/>
    </xf>
    <xf numFmtId="3" fontId="8" fillId="3" borderId="4" xfId="1" quotePrefix="1" applyNumberFormat="1" applyFont="1" applyFill="1" applyBorder="1" applyAlignment="1">
      <alignment horizontal="right" vertical="center"/>
    </xf>
    <xf numFmtId="3" fontId="8" fillId="3" borderId="0" xfId="0" applyNumberFormat="1" applyFont="1" applyFill="1" applyAlignment="1">
      <alignment horizontal="right" vertical="center"/>
    </xf>
    <xf numFmtId="3" fontId="8" fillId="3" borderId="4" xfId="1" applyNumberFormat="1" applyFont="1" applyFill="1" applyBorder="1" applyAlignment="1">
      <alignment horizontal="right" vertical="center"/>
    </xf>
    <xf numFmtId="0" fontId="8" fillId="3" borderId="0" xfId="1" applyFont="1" applyFill="1" applyAlignment="1">
      <alignment vertical="center"/>
    </xf>
    <xf numFmtId="0" fontId="8" fillId="3" borderId="0" xfId="1" applyFont="1" applyFill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4" xfId="0" applyFont="1" applyFill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8" fillId="3" borderId="0" xfId="0" quotePrefix="1" applyNumberFormat="1" applyFont="1" applyFill="1" applyAlignment="1">
      <alignment horizontal="right" vertical="center"/>
    </xf>
    <xf numFmtId="3" fontId="8" fillId="0" borderId="0" xfId="0" quotePrefix="1" applyNumberFormat="1" applyFont="1" applyAlignment="1">
      <alignment horizontal="right" vertical="center"/>
    </xf>
    <xf numFmtId="0" fontId="10" fillId="6" borderId="1" xfId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10" fillId="6" borderId="3" xfId="1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1" fillId="6" borderId="2" xfId="0" applyFont="1" applyFill="1" applyBorder="1" applyAlignment="1">
      <alignment horizontal="right" vertical="center" wrapText="1"/>
    </xf>
    <xf numFmtId="0" fontId="11" fillId="6" borderId="1" xfId="3" applyFont="1" applyFill="1" applyBorder="1" applyAlignment="1">
      <alignment vertical="center" wrapText="1"/>
    </xf>
    <xf numFmtId="0" fontId="11" fillId="6" borderId="1" xfId="1" applyFont="1" applyFill="1" applyBorder="1" applyAlignment="1">
      <alignment horizontal="right" vertical="center" wrapText="1"/>
    </xf>
    <xf numFmtId="0" fontId="11" fillId="6" borderId="3" xfId="1" applyFont="1" applyFill="1" applyBorder="1" applyAlignment="1">
      <alignment horizontal="right" vertical="center" wrapText="1"/>
    </xf>
    <xf numFmtId="0" fontId="11" fillId="6" borderId="2" xfId="1" applyFont="1" applyFill="1" applyBorder="1" applyAlignment="1">
      <alignment horizontal="right" vertical="center" wrapText="1"/>
    </xf>
    <xf numFmtId="0" fontId="11" fillId="6" borderId="1" xfId="3" applyFont="1" applyFill="1" applyBorder="1" applyAlignment="1">
      <alignment horizontal="centerContinuous" vertical="center" wrapText="1"/>
    </xf>
    <xf numFmtId="0" fontId="11" fillId="6" borderId="3" xfId="3" applyFont="1" applyFill="1" applyBorder="1" applyAlignment="1">
      <alignment horizontal="centerContinuous" vertical="center" wrapText="1"/>
    </xf>
    <xf numFmtId="0" fontId="11" fillId="6" borderId="2" xfId="3" applyFont="1" applyFill="1" applyBorder="1" applyAlignment="1">
      <alignment horizontal="centerContinuous" vertical="center" wrapText="1"/>
    </xf>
    <xf numFmtId="0" fontId="11" fillId="6" borderId="8" xfId="3" applyFont="1" applyFill="1" applyBorder="1" applyAlignment="1">
      <alignment horizontal="centerContinuous" vertical="center" wrapText="1"/>
    </xf>
    <xf numFmtId="0" fontId="11" fillId="6" borderId="7" xfId="3" applyFont="1" applyFill="1" applyBorder="1" applyAlignment="1">
      <alignment horizontal="centerContinuous" vertical="center" wrapText="1"/>
    </xf>
    <xf numFmtId="0" fontId="11" fillId="6" borderId="1" xfId="3" applyFont="1" applyFill="1" applyBorder="1" applyAlignment="1">
      <alignment horizontal="center" vertical="center" wrapText="1"/>
    </xf>
    <xf numFmtId="3" fontId="15" fillId="0" borderId="0" xfId="1" applyNumberFormat="1" applyFont="1" applyFill="1" applyAlignment="1">
      <alignment horizontal="right" vertical="center"/>
    </xf>
    <xf numFmtId="3" fontId="15" fillId="0" borderId="5" xfId="1" quotePrefix="1" applyNumberFormat="1" applyFont="1" applyFill="1" applyBorder="1" applyAlignment="1">
      <alignment horizontal="right" vertical="center"/>
    </xf>
    <xf numFmtId="3" fontId="15" fillId="0" borderId="4" xfId="1" quotePrefix="1" applyNumberFormat="1" applyFont="1" applyFill="1" applyBorder="1" applyAlignment="1">
      <alignment horizontal="right" vertical="center"/>
    </xf>
    <xf numFmtId="3" fontId="15" fillId="0" borderId="0" xfId="0" quotePrefix="1" applyNumberFormat="1" applyFont="1" applyAlignment="1">
      <alignment horizontal="right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3" fontId="15" fillId="3" borderId="0" xfId="1" applyNumberFormat="1" applyFont="1" applyFill="1" applyAlignment="1">
      <alignment horizontal="right" vertical="center"/>
    </xf>
    <xf numFmtId="3" fontId="15" fillId="3" borderId="5" xfId="1" quotePrefix="1" applyNumberFormat="1" applyFont="1" applyFill="1" applyBorder="1" applyAlignment="1">
      <alignment horizontal="right" vertical="center"/>
    </xf>
    <xf numFmtId="3" fontId="15" fillId="3" borderId="4" xfId="1" quotePrefix="1" applyNumberFormat="1" applyFont="1" applyFill="1" applyBorder="1" applyAlignment="1">
      <alignment horizontal="right" vertical="center"/>
    </xf>
    <xf numFmtId="3" fontId="15" fillId="3" borderId="0" xfId="0" quotePrefix="1" applyNumberFormat="1" applyFont="1" applyFill="1" applyAlignment="1">
      <alignment horizontal="right" vertical="center"/>
    </xf>
    <xf numFmtId="0" fontId="15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3" fontId="15" fillId="0" borderId="5" xfId="0" quotePrefix="1" applyNumberFormat="1" applyFont="1" applyBorder="1" applyAlignment="1">
      <alignment horizontal="right" vertical="center"/>
    </xf>
    <xf numFmtId="3" fontId="7" fillId="0" borderId="6" xfId="1" applyNumberFormat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3" xfId="0" applyNumberFormat="1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3" fontId="15" fillId="3" borderId="4" xfId="1" applyNumberFormat="1" applyFont="1" applyFill="1" applyBorder="1" applyAlignment="1">
      <alignment horizontal="right" vertical="center"/>
    </xf>
    <xf numFmtId="3" fontId="15" fillId="3" borderId="0" xfId="1" quotePrefix="1" applyNumberFormat="1" applyFont="1" applyFill="1" applyAlignment="1">
      <alignment horizontal="right" vertical="center"/>
    </xf>
    <xf numFmtId="3" fontId="15" fillId="3" borderId="5" xfId="0" quotePrefix="1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</cellXfs>
  <cellStyles count="5">
    <cellStyle name="F5" xfId="4" xr:uid="{22B42814-8B1E-4D26-847A-7F2EA7A5C0AE}"/>
    <cellStyle name="F6" xfId="3" xr:uid="{E0B19F89-E61B-4C81-9095-5A3D731DDB5B}"/>
    <cellStyle name="F7" xfId="1" xr:uid="{675C97FB-471C-4A6B-9F36-E581CE29A31E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a.gov/coal/annual/" TargetMode="External"/><Relationship Id="rId13" Type="http://schemas.openxmlformats.org/officeDocument/2006/relationships/hyperlink" Target="https://www.eia.gov/coal/annual/" TargetMode="External"/><Relationship Id="rId18" Type="http://schemas.openxmlformats.org/officeDocument/2006/relationships/hyperlink" Target="https://www.eia.gov/coal/annual/" TargetMode="External"/><Relationship Id="rId3" Type="http://schemas.openxmlformats.org/officeDocument/2006/relationships/hyperlink" Target="https://www.eia.gov/coal/annual/" TargetMode="External"/><Relationship Id="rId21" Type="http://schemas.openxmlformats.org/officeDocument/2006/relationships/hyperlink" Target="https://www.eia.gov/coal/annual/" TargetMode="External"/><Relationship Id="rId7" Type="http://schemas.openxmlformats.org/officeDocument/2006/relationships/hyperlink" Target="https://www.eia.gov/coal/annual/" TargetMode="External"/><Relationship Id="rId12" Type="http://schemas.openxmlformats.org/officeDocument/2006/relationships/hyperlink" Target="https://www.eia.gov/coal/annual/" TargetMode="External"/><Relationship Id="rId17" Type="http://schemas.openxmlformats.org/officeDocument/2006/relationships/hyperlink" Target="https://www.eia.gov/coal/annual/" TargetMode="External"/><Relationship Id="rId2" Type="http://schemas.openxmlformats.org/officeDocument/2006/relationships/hyperlink" Target="https://www.eia.gov/coal/annual/" TargetMode="External"/><Relationship Id="rId16" Type="http://schemas.openxmlformats.org/officeDocument/2006/relationships/hyperlink" Target="https://www.eia.gov/coal/annual/" TargetMode="External"/><Relationship Id="rId20" Type="http://schemas.openxmlformats.org/officeDocument/2006/relationships/hyperlink" Target="https://www.eia.gov/coal/annual/" TargetMode="External"/><Relationship Id="rId1" Type="http://schemas.openxmlformats.org/officeDocument/2006/relationships/hyperlink" Target="https://www.eia.gov/coal/annual/" TargetMode="External"/><Relationship Id="rId6" Type="http://schemas.openxmlformats.org/officeDocument/2006/relationships/hyperlink" Target="https://www.eia.gov/coal/annual/" TargetMode="External"/><Relationship Id="rId11" Type="http://schemas.openxmlformats.org/officeDocument/2006/relationships/hyperlink" Target="https://www.eia.gov/coal/annual/" TargetMode="External"/><Relationship Id="rId5" Type="http://schemas.openxmlformats.org/officeDocument/2006/relationships/hyperlink" Target="https://www.eia.gov/coal/annual/" TargetMode="External"/><Relationship Id="rId15" Type="http://schemas.openxmlformats.org/officeDocument/2006/relationships/hyperlink" Target="https://www.eia.gov/coal/annual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eia.gov/coal/annual/" TargetMode="External"/><Relationship Id="rId19" Type="http://schemas.openxmlformats.org/officeDocument/2006/relationships/hyperlink" Target="https://www.eia.gov/coal/annual/" TargetMode="External"/><Relationship Id="rId4" Type="http://schemas.openxmlformats.org/officeDocument/2006/relationships/hyperlink" Target="https://www.eia.gov/coal/annual/" TargetMode="External"/><Relationship Id="rId9" Type="http://schemas.openxmlformats.org/officeDocument/2006/relationships/hyperlink" Target="https://www.eia.gov/coal/annual/" TargetMode="External"/><Relationship Id="rId14" Type="http://schemas.openxmlformats.org/officeDocument/2006/relationships/hyperlink" Target="https://www.eia.gov/coal/annual/" TargetMode="External"/><Relationship Id="rId22" Type="http://schemas.openxmlformats.org/officeDocument/2006/relationships/hyperlink" Target="https://www.eia.gov/coal/an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37CE0-6DFF-4613-BCF0-7140F443C513}">
  <dimension ref="A1:AG994"/>
  <sheetViews>
    <sheetView showGridLines="0" tabSelected="1" zoomScaleNormal="100" workbookViewId="0">
      <selection activeCell="J31" sqref="J31"/>
    </sheetView>
  </sheetViews>
  <sheetFormatPr defaultColWidth="8.42578125" defaultRowHeight="12.75" x14ac:dyDescent="0.2"/>
  <cols>
    <col min="1" max="1" width="10.85546875" style="1" customWidth="1"/>
    <col min="2" max="2" width="18.42578125" style="1" customWidth="1"/>
    <col min="3" max="3" width="8.5703125" style="1" customWidth="1"/>
    <col min="4" max="4" width="14.5703125" style="1" customWidth="1"/>
    <col min="5" max="5" width="8.5703125" style="1" customWidth="1"/>
    <col min="6" max="6" width="14.5703125" style="1" customWidth="1"/>
    <col min="7" max="7" width="8.5703125" style="1" customWidth="1"/>
    <col min="8" max="8" width="14.5703125" style="1" customWidth="1"/>
    <col min="9" max="16384" width="8.42578125" style="1"/>
  </cols>
  <sheetData>
    <row r="1" spans="1:33" ht="15.75" x14ac:dyDescent="0.2">
      <c r="A1" s="67" t="s">
        <v>49</v>
      </c>
      <c r="B1" s="66" t="s">
        <v>75</v>
      </c>
      <c r="C1" s="65"/>
      <c r="D1" s="65"/>
      <c r="E1" s="65"/>
      <c r="F1" s="65"/>
      <c r="G1" s="65"/>
      <c r="H1" s="91"/>
    </row>
    <row r="2" spans="1:33" ht="7.5" customHeight="1" thickBot="1" x14ac:dyDescent="0.25">
      <c r="A2" s="64"/>
      <c r="B2" s="64"/>
      <c r="C2" s="64"/>
      <c r="D2" s="64"/>
      <c r="E2" s="64"/>
      <c r="F2" s="64"/>
      <c r="G2" s="64"/>
      <c r="H2" s="64"/>
    </row>
    <row r="3" spans="1:33" s="96" customFormat="1" ht="15.75" customHeight="1" thickBot="1" x14ac:dyDescent="0.25">
      <c r="A3" s="63" t="s">
        <v>47</v>
      </c>
      <c r="B3" s="55" t="s">
        <v>46</v>
      </c>
      <c r="C3" s="105" t="s">
        <v>45</v>
      </c>
      <c r="D3" s="104"/>
      <c r="E3" s="103" t="s">
        <v>44</v>
      </c>
      <c r="F3" s="102"/>
      <c r="G3" s="101" t="s">
        <v>43</v>
      </c>
      <c r="H3" s="101"/>
      <c r="W3" s="98"/>
    </row>
    <row r="4" spans="1:33" s="96" customFormat="1" ht="26.25" thickBot="1" x14ac:dyDescent="0.25">
      <c r="A4" s="55"/>
      <c r="B4" s="55"/>
      <c r="C4" s="58" t="s">
        <v>42</v>
      </c>
      <c r="D4" s="57" t="s">
        <v>41</v>
      </c>
      <c r="E4" s="58" t="s">
        <v>42</v>
      </c>
      <c r="F4" s="57" t="s">
        <v>41</v>
      </c>
      <c r="G4" s="56" t="s">
        <v>42</v>
      </c>
      <c r="H4" s="56" t="s">
        <v>41</v>
      </c>
      <c r="U4" s="100"/>
      <c r="V4" s="100"/>
      <c r="W4" s="100"/>
      <c r="X4" s="100"/>
      <c r="Y4" s="99"/>
      <c r="Z4" s="98"/>
      <c r="AA4" s="98"/>
      <c r="AB4" s="98"/>
      <c r="AC4" s="97"/>
    </row>
    <row r="5" spans="1:33" s="96" customFormat="1" ht="17.25" customHeight="1" thickBot="1" x14ac:dyDescent="0.25">
      <c r="A5" s="55"/>
      <c r="B5" s="55"/>
      <c r="C5" s="54"/>
      <c r="D5" s="52" t="s">
        <v>40</v>
      </c>
      <c r="E5" s="53"/>
      <c r="F5" s="52" t="s">
        <v>54</v>
      </c>
      <c r="G5" s="51"/>
      <c r="H5" s="50" t="s">
        <v>52</v>
      </c>
    </row>
    <row r="6" spans="1:33" s="4" customFormat="1" ht="11.25" customHeight="1" x14ac:dyDescent="0.2">
      <c r="A6" s="21">
        <v>1</v>
      </c>
      <c r="B6" s="3" t="s">
        <v>37</v>
      </c>
      <c r="C6" s="29" t="s">
        <v>74</v>
      </c>
      <c r="D6" s="28" t="s">
        <v>74</v>
      </c>
      <c r="E6" s="19">
        <v>16</v>
      </c>
      <c r="F6" s="20">
        <v>244730</v>
      </c>
      <c r="G6" s="18">
        <f>SUM(C6,E6)</f>
        <v>16</v>
      </c>
      <c r="H6" s="18">
        <f>SUM(D6,F6)</f>
        <v>244730</v>
      </c>
      <c r="I6" s="77"/>
      <c r="L6" s="77"/>
      <c r="O6" s="77"/>
      <c r="P6" s="77"/>
      <c r="Q6" s="77"/>
      <c r="U6" s="95"/>
      <c r="V6" s="95"/>
      <c r="X6" s="95"/>
      <c r="Y6" s="94"/>
      <c r="Z6" s="93"/>
      <c r="AA6" s="93"/>
      <c r="AB6" s="93"/>
      <c r="AC6" s="92"/>
      <c r="AD6" s="92"/>
      <c r="AG6" s="92"/>
    </row>
    <row r="7" spans="1:33" s="4" customFormat="1" ht="11.25" customHeight="1" x14ac:dyDescent="0.2">
      <c r="A7" s="26">
        <v>2</v>
      </c>
      <c r="B7" s="25" t="s">
        <v>36</v>
      </c>
      <c r="C7" s="23">
        <v>70</v>
      </c>
      <c r="D7" s="24">
        <v>68393</v>
      </c>
      <c r="E7" s="23">
        <v>81</v>
      </c>
      <c r="F7" s="24">
        <v>15056</v>
      </c>
      <c r="G7" s="22">
        <f>SUM(C7,E7)</f>
        <v>151</v>
      </c>
      <c r="H7" s="22">
        <f>SUM(D7,F7)</f>
        <v>83449</v>
      </c>
      <c r="I7" s="77"/>
      <c r="L7" s="77"/>
      <c r="O7" s="77"/>
      <c r="P7" s="77"/>
      <c r="Q7" s="77"/>
      <c r="U7" s="95"/>
      <c r="V7" s="95"/>
      <c r="X7" s="95"/>
      <c r="Y7" s="94"/>
      <c r="Z7" s="93"/>
      <c r="AA7" s="93"/>
      <c r="AB7" s="93"/>
      <c r="AC7" s="92"/>
      <c r="AD7" s="92"/>
      <c r="AG7" s="92"/>
    </row>
    <row r="8" spans="1:33" s="4" customFormat="1" ht="11.25" customHeight="1" x14ac:dyDescent="0.2">
      <c r="A8" s="21">
        <v>3</v>
      </c>
      <c r="B8" s="3" t="s">
        <v>32</v>
      </c>
      <c r="C8" s="19">
        <v>28</v>
      </c>
      <c r="D8" s="20">
        <v>35188</v>
      </c>
      <c r="E8" s="19">
        <v>80</v>
      </c>
      <c r="F8" s="20">
        <v>4514</v>
      </c>
      <c r="G8" s="18">
        <f>SUM(C8,E8)</f>
        <v>108</v>
      </c>
      <c r="H8" s="18">
        <f>SUM(D8,F8)</f>
        <v>39702</v>
      </c>
      <c r="I8" s="77"/>
      <c r="L8" s="77"/>
      <c r="O8" s="77"/>
      <c r="P8" s="77"/>
      <c r="U8" s="95"/>
      <c r="V8" s="95"/>
      <c r="X8" s="95"/>
      <c r="Y8" s="94"/>
      <c r="Z8" s="93"/>
      <c r="AA8" s="93"/>
      <c r="AB8" s="93"/>
      <c r="AC8" s="92"/>
      <c r="AD8" s="92"/>
      <c r="AG8" s="92"/>
    </row>
    <row r="9" spans="1:33" s="4" customFormat="1" ht="11.25" customHeight="1" x14ac:dyDescent="0.2">
      <c r="A9" s="26">
        <v>4</v>
      </c>
      <c r="B9" s="25" t="s">
        <v>28</v>
      </c>
      <c r="C9" s="23">
        <v>8</v>
      </c>
      <c r="D9" s="24">
        <v>36611</v>
      </c>
      <c r="E9" s="23">
        <v>6</v>
      </c>
      <c r="F9" s="24">
        <v>877</v>
      </c>
      <c r="G9" s="22">
        <f>SUM(C9,E9)</f>
        <v>14</v>
      </c>
      <c r="H9" s="22">
        <f>SUM(D9,F9)</f>
        <v>37488</v>
      </c>
      <c r="I9" s="77"/>
      <c r="L9" s="77"/>
      <c r="U9" s="95"/>
      <c r="V9" s="95"/>
      <c r="X9" s="95"/>
      <c r="Y9" s="94"/>
      <c r="Z9" s="93"/>
      <c r="AA9" s="93"/>
      <c r="AB9" s="93"/>
      <c r="AC9" s="92"/>
      <c r="AD9" s="92"/>
      <c r="AG9" s="92"/>
    </row>
    <row r="10" spans="1:33" s="4" customFormat="1" ht="11.25" customHeight="1" x14ac:dyDescent="0.2">
      <c r="A10" s="21">
        <v>5</v>
      </c>
      <c r="B10" s="3" t="s">
        <v>35</v>
      </c>
      <c r="C10" s="19">
        <v>44</v>
      </c>
      <c r="D10" s="20">
        <v>22487</v>
      </c>
      <c r="E10" s="19">
        <v>67</v>
      </c>
      <c r="F10" s="20">
        <v>6040</v>
      </c>
      <c r="G10" s="18">
        <f>SUM(C10,E10)</f>
        <v>111</v>
      </c>
      <c r="H10" s="18">
        <f>SUM(D10,F10)</f>
        <v>28527</v>
      </c>
      <c r="I10" s="77"/>
      <c r="L10" s="77"/>
      <c r="O10" s="77"/>
      <c r="P10" s="77"/>
      <c r="U10" s="95"/>
      <c r="V10" s="95"/>
      <c r="X10" s="95"/>
      <c r="Y10" s="94"/>
      <c r="Z10" s="93"/>
      <c r="AA10" s="93"/>
      <c r="AB10" s="93"/>
      <c r="AC10" s="92"/>
      <c r="AD10" s="92"/>
      <c r="AG10" s="92"/>
    </row>
    <row r="11" spans="1:33" s="4" customFormat="1" ht="11.25" customHeight="1" x14ac:dyDescent="0.2">
      <c r="A11" s="26">
        <v>6</v>
      </c>
      <c r="B11" s="25" t="s">
        <v>30</v>
      </c>
      <c r="C11" s="31">
        <v>1</v>
      </c>
      <c r="D11" s="30">
        <v>7431</v>
      </c>
      <c r="E11" s="23">
        <v>4</v>
      </c>
      <c r="F11" s="24">
        <v>20802</v>
      </c>
      <c r="G11" s="22">
        <f>SUM(C11,E11)</f>
        <v>5</v>
      </c>
      <c r="H11" s="22">
        <f>SUM(D11,F11)</f>
        <v>28233</v>
      </c>
      <c r="I11" s="77"/>
      <c r="L11" s="77"/>
      <c r="U11" s="95"/>
      <c r="V11" s="95"/>
      <c r="X11" s="95"/>
      <c r="Y11" s="94"/>
      <c r="Z11" s="93"/>
      <c r="AA11" s="93"/>
      <c r="AB11" s="93"/>
      <c r="AC11" s="92"/>
      <c r="AD11" s="92"/>
      <c r="AG11" s="92"/>
    </row>
    <row r="12" spans="1:33" s="4" customFormat="1" ht="11.25" customHeight="1" x14ac:dyDescent="0.2">
      <c r="A12" s="21">
        <v>7</v>
      </c>
      <c r="B12" s="3" t="s">
        <v>25</v>
      </c>
      <c r="C12" s="29"/>
      <c r="D12" s="28"/>
      <c r="E12" s="19">
        <v>5</v>
      </c>
      <c r="F12" s="20">
        <v>26731</v>
      </c>
      <c r="G12" s="18">
        <f>SUM(C12,E12)</f>
        <v>5</v>
      </c>
      <c r="H12" s="18">
        <f>SUM(D12,F12)</f>
        <v>26731</v>
      </c>
      <c r="I12" s="77"/>
      <c r="L12" s="77"/>
      <c r="O12" s="77"/>
      <c r="P12" s="77"/>
      <c r="Q12" s="77"/>
      <c r="U12" s="95"/>
      <c r="V12" s="95"/>
      <c r="X12" s="95"/>
      <c r="Y12" s="94"/>
      <c r="Z12" s="93"/>
      <c r="AA12" s="93"/>
      <c r="AB12" s="93"/>
      <c r="AC12" s="92"/>
      <c r="AD12" s="92"/>
      <c r="AG12" s="92"/>
    </row>
    <row r="13" spans="1:33" s="4" customFormat="1" ht="11.25" customHeight="1" x14ac:dyDescent="0.2">
      <c r="A13" s="26">
        <v>8</v>
      </c>
      <c r="B13" s="25" t="s">
        <v>29</v>
      </c>
      <c r="C13" s="23">
        <v>4</v>
      </c>
      <c r="D13" s="24">
        <v>13366</v>
      </c>
      <c r="E13" s="23">
        <v>10</v>
      </c>
      <c r="F13" s="24">
        <v>10207</v>
      </c>
      <c r="G13" s="22">
        <f>SUM(C13,E13)</f>
        <v>14</v>
      </c>
      <c r="H13" s="22">
        <f>SUM(D13,F13)</f>
        <v>23573</v>
      </c>
      <c r="I13" s="77"/>
      <c r="L13" s="77"/>
      <c r="O13" s="77"/>
      <c r="P13" s="77"/>
      <c r="Q13" s="77"/>
      <c r="U13" s="95"/>
      <c r="V13" s="95"/>
      <c r="X13" s="95"/>
      <c r="Y13" s="94"/>
      <c r="Z13" s="93"/>
      <c r="AA13" s="93"/>
      <c r="AB13" s="93"/>
      <c r="AC13" s="92"/>
      <c r="AD13" s="92"/>
      <c r="AG13" s="92"/>
    </row>
    <row r="14" spans="1:33" s="4" customFormat="1" ht="11.25" customHeight="1" x14ac:dyDescent="0.2">
      <c r="A14" s="21">
        <v>9</v>
      </c>
      <c r="B14" s="3" t="s">
        <v>31</v>
      </c>
      <c r="C14" s="29"/>
      <c r="D14" s="28"/>
      <c r="E14" s="19">
        <v>4</v>
      </c>
      <c r="F14" s="20">
        <v>17084</v>
      </c>
      <c r="G14" s="18">
        <f>SUM(C14,E14)</f>
        <v>4</v>
      </c>
      <c r="H14" s="18">
        <f>SUM(D14,F14)</f>
        <v>17084</v>
      </c>
      <c r="I14" s="77"/>
      <c r="L14" s="77"/>
      <c r="U14" s="95"/>
      <c r="V14" s="95"/>
      <c r="X14" s="95"/>
      <c r="Y14" s="94"/>
      <c r="Z14" s="93"/>
      <c r="AA14" s="93"/>
      <c r="AB14" s="93"/>
      <c r="AC14" s="92"/>
      <c r="AD14" s="92"/>
      <c r="AG14" s="92"/>
    </row>
    <row r="15" spans="1:33" s="4" customFormat="1" ht="11.25" customHeight="1" x14ac:dyDescent="0.2">
      <c r="A15" s="26">
        <v>10</v>
      </c>
      <c r="B15" s="25" t="s">
        <v>27</v>
      </c>
      <c r="C15" s="23">
        <v>5</v>
      </c>
      <c r="D15" s="24">
        <v>8378</v>
      </c>
      <c r="E15" s="23">
        <v>5</v>
      </c>
      <c r="F15" s="24">
        <v>4415</v>
      </c>
      <c r="G15" s="22">
        <f>SUM(C15,E15)</f>
        <v>10</v>
      </c>
      <c r="H15" s="22">
        <f>SUM(D15,F15)</f>
        <v>12793</v>
      </c>
    </row>
    <row r="16" spans="1:33" s="4" customFormat="1" ht="11.25" customHeight="1" x14ac:dyDescent="0.2">
      <c r="A16" s="21">
        <v>11</v>
      </c>
      <c r="B16" s="3" t="s">
        <v>26</v>
      </c>
      <c r="C16" s="19">
        <v>9</v>
      </c>
      <c r="D16" s="20">
        <v>7607</v>
      </c>
      <c r="E16" s="19">
        <v>31</v>
      </c>
      <c r="F16" s="20">
        <v>3248</v>
      </c>
      <c r="G16" s="18">
        <f>SUM(C16,E16)</f>
        <v>40</v>
      </c>
      <c r="H16" s="18">
        <f>SUM(D16,F16)</f>
        <v>10855</v>
      </c>
      <c r="L16" s="77"/>
      <c r="O16" s="77"/>
      <c r="P16" s="77"/>
      <c r="U16" s="95"/>
      <c r="V16" s="95"/>
      <c r="X16" s="95"/>
      <c r="Y16" s="94"/>
      <c r="Z16" s="93"/>
      <c r="AA16" s="93"/>
      <c r="AB16" s="93"/>
      <c r="AC16" s="92"/>
      <c r="AD16" s="92"/>
      <c r="AG16" s="92"/>
    </row>
    <row r="17" spans="1:33" s="4" customFormat="1" ht="11.25" customHeight="1" x14ac:dyDescent="0.2">
      <c r="A17" s="146">
        <v>12</v>
      </c>
      <c r="B17" s="145" t="s">
        <v>23</v>
      </c>
      <c r="C17" s="143">
        <v>5</v>
      </c>
      <c r="D17" s="157">
        <v>10364.933999999999</v>
      </c>
      <c r="E17" s="143">
        <v>1</v>
      </c>
      <c r="F17" s="142">
        <v>354.26400000000001</v>
      </c>
      <c r="G17" s="141">
        <f>SUM(C17,E17)</f>
        <v>6</v>
      </c>
      <c r="H17" s="141">
        <f>SUM(D17,F17)</f>
        <v>10719.197999999999</v>
      </c>
    </row>
    <row r="18" spans="1:33" s="4" customFormat="1" ht="11.25" customHeight="1" x14ac:dyDescent="0.2">
      <c r="A18" s="21">
        <v>13</v>
      </c>
      <c r="B18" s="3" t="s">
        <v>24</v>
      </c>
      <c r="C18" s="19">
        <v>1</v>
      </c>
      <c r="D18" s="20">
        <v>1597</v>
      </c>
      <c r="E18" s="19">
        <v>2</v>
      </c>
      <c r="F18" s="18">
        <v>8953</v>
      </c>
      <c r="G18" s="19">
        <f>SUM(C18,E18)</f>
        <v>3</v>
      </c>
      <c r="H18" s="18">
        <f>SUM(D18,F18)</f>
        <v>10550</v>
      </c>
    </row>
    <row r="19" spans="1:33" s="4" customFormat="1" ht="11.25" customHeight="1" x14ac:dyDescent="0.2">
      <c r="A19" s="26">
        <v>14</v>
      </c>
      <c r="B19" s="25" t="s">
        <v>21</v>
      </c>
      <c r="C19" s="23">
        <v>6</v>
      </c>
      <c r="D19" s="24">
        <v>9121</v>
      </c>
      <c r="E19" s="23">
        <v>16</v>
      </c>
      <c r="F19" s="24">
        <v>1287</v>
      </c>
      <c r="G19" s="22">
        <f>SUM(C19,E19)</f>
        <v>22</v>
      </c>
      <c r="H19" s="22">
        <f>SUM(D19,F19)</f>
        <v>10408</v>
      </c>
      <c r="I19" s="77"/>
      <c r="L19" s="77"/>
      <c r="U19" s="95"/>
      <c r="V19" s="95"/>
      <c r="X19" s="95"/>
      <c r="Y19" s="94"/>
      <c r="Z19" s="93"/>
      <c r="AA19" s="93"/>
      <c r="AB19" s="93"/>
      <c r="AC19" s="92"/>
      <c r="AD19" s="92"/>
      <c r="AG19" s="92"/>
    </row>
    <row r="20" spans="1:33" s="4" customFormat="1" ht="11.25" customHeight="1" x14ac:dyDescent="0.2">
      <c r="A20" s="21">
        <v>15</v>
      </c>
      <c r="B20" s="4" t="s">
        <v>13</v>
      </c>
      <c r="C20" s="29"/>
      <c r="D20" s="28"/>
      <c r="E20" s="34">
        <v>1</v>
      </c>
      <c r="F20" s="33">
        <v>3369</v>
      </c>
      <c r="G20" s="18">
        <f>SUM(C20,E20)</f>
        <v>1</v>
      </c>
      <c r="H20" s="18">
        <f>SUM(D20,F20)</f>
        <v>3369</v>
      </c>
      <c r="I20" s="77"/>
      <c r="L20" s="77"/>
      <c r="U20" s="95"/>
      <c r="V20" s="95"/>
      <c r="X20" s="95"/>
      <c r="Y20" s="94"/>
      <c r="Z20" s="93"/>
      <c r="AA20" s="93"/>
      <c r="AB20" s="93"/>
      <c r="AC20" s="92"/>
      <c r="AD20" s="92"/>
      <c r="AG20" s="92"/>
    </row>
    <row r="21" spans="1:33" s="4" customFormat="1" ht="11.25" customHeight="1" x14ac:dyDescent="0.2">
      <c r="A21" s="26">
        <v>16</v>
      </c>
      <c r="B21" s="25" t="s">
        <v>22</v>
      </c>
      <c r="C21" s="23">
        <v>3</v>
      </c>
      <c r="D21" s="22">
        <v>1298</v>
      </c>
      <c r="E21" s="23">
        <v>7</v>
      </c>
      <c r="F21" s="24">
        <v>1195</v>
      </c>
      <c r="G21" s="22">
        <f>SUM(C21,E21)</f>
        <v>10</v>
      </c>
      <c r="H21" s="22">
        <f>SUM(D21,F21)</f>
        <v>2493</v>
      </c>
      <c r="I21" s="77"/>
      <c r="U21" s="95"/>
      <c r="V21" s="95"/>
      <c r="X21" s="95"/>
      <c r="Y21" s="94"/>
      <c r="Z21" s="93"/>
      <c r="AA21" s="93"/>
      <c r="AB21" s="93"/>
      <c r="AC21" s="92"/>
      <c r="AD21" s="92"/>
      <c r="AG21" s="92"/>
    </row>
    <row r="22" spans="1:33" s="4" customFormat="1" ht="11.25" customHeight="1" x14ac:dyDescent="0.2">
      <c r="A22" s="21">
        <v>17</v>
      </c>
      <c r="B22" s="3" t="s">
        <v>19</v>
      </c>
      <c r="C22" s="19">
        <v>1</v>
      </c>
      <c r="D22" s="20">
        <v>298</v>
      </c>
      <c r="E22" s="19">
        <v>13</v>
      </c>
      <c r="F22" s="20">
        <v>1210</v>
      </c>
      <c r="G22" s="18">
        <f>SUM(C22,E22)</f>
        <v>14</v>
      </c>
      <c r="H22" s="18">
        <f>SUM(D22,F22)</f>
        <v>1508</v>
      </c>
      <c r="O22" s="77"/>
      <c r="P22" s="77"/>
      <c r="Q22" s="77"/>
      <c r="U22" s="95"/>
      <c r="V22" s="95"/>
      <c r="X22" s="95"/>
      <c r="Y22" s="94"/>
      <c r="Z22" s="93"/>
      <c r="AA22" s="93"/>
      <c r="AB22" s="93"/>
      <c r="AC22" s="92"/>
      <c r="AD22" s="92"/>
      <c r="AG22" s="92"/>
    </row>
    <row r="23" spans="1:33" s="4" customFormat="1" ht="11.25" customHeight="1" x14ac:dyDescent="0.2">
      <c r="A23" s="26">
        <v>18</v>
      </c>
      <c r="B23" s="25" t="s">
        <v>14</v>
      </c>
      <c r="C23" s="31"/>
      <c r="D23" s="30"/>
      <c r="E23" s="31">
        <v>1</v>
      </c>
      <c r="F23" s="30">
        <v>1014</v>
      </c>
      <c r="G23" s="22">
        <f>SUM(C23,E23)</f>
        <v>1</v>
      </c>
      <c r="H23" s="22">
        <f>SUM(D23,F23)</f>
        <v>1014</v>
      </c>
      <c r="I23" s="77"/>
      <c r="L23" s="77"/>
      <c r="U23" s="95"/>
      <c r="V23" s="95"/>
      <c r="X23" s="95"/>
      <c r="Y23" s="94"/>
      <c r="Z23" s="93"/>
      <c r="AA23" s="93"/>
      <c r="AB23" s="93"/>
      <c r="AC23" s="92"/>
      <c r="AD23" s="92"/>
      <c r="AG23" s="92"/>
    </row>
    <row r="24" spans="1:33" s="4" customFormat="1" ht="11.25" customHeight="1" x14ac:dyDescent="0.2">
      <c r="A24" s="21">
        <v>19</v>
      </c>
      <c r="B24" s="3" t="s">
        <v>17</v>
      </c>
      <c r="C24" s="29"/>
      <c r="D24" s="28"/>
      <c r="E24" s="19">
        <v>1</v>
      </c>
      <c r="F24" s="20">
        <v>307</v>
      </c>
      <c r="G24" s="18">
        <f>SUM(C24,E24)</f>
        <v>1</v>
      </c>
      <c r="H24" s="18">
        <f>SUM(D24,F24)</f>
        <v>307</v>
      </c>
      <c r="I24" s="77"/>
      <c r="L24" s="77"/>
      <c r="O24" s="77"/>
      <c r="P24" s="77"/>
      <c r="Q24" s="77"/>
      <c r="U24" s="95"/>
      <c r="V24" s="95"/>
      <c r="X24" s="95"/>
      <c r="Y24" s="94"/>
      <c r="Z24" s="93"/>
      <c r="AA24" s="93"/>
      <c r="AB24" s="93"/>
      <c r="AC24" s="92"/>
      <c r="AD24" s="92"/>
      <c r="AG24" s="92"/>
    </row>
    <row r="25" spans="1:33" s="4" customFormat="1" ht="11.25" customHeight="1" x14ac:dyDescent="0.2">
      <c r="A25" s="26">
        <v>20</v>
      </c>
      <c r="B25" s="25" t="s">
        <v>12</v>
      </c>
      <c r="C25" s="31"/>
      <c r="D25" s="30"/>
      <c r="E25" s="31">
        <v>1</v>
      </c>
      <c r="F25" s="30">
        <v>74</v>
      </c>
      <c r="G25" s="22">
        <f>SUM(C25,E25)</f>
        <v>1</v>
      </c>
      <c r="H25" s="22">
        <f>SUM(D25,F25)</f>
        <v>74</v>
      </c>
    </row>
    <row r="26" spans="1:33" s="4" customFormat="1" ht="11.25" customHeight="1" x14ac:dyDescent="0.2">
      <c r="A26" s="21">
        <v>21</v>
      </c>
      <c r="B26" s="3" t="s">
        <v>15</v>
      </c>
      <c r="C26" s="19"/>
      <c r="D26" s="20"/>
      <c r="E26" s="19">
        <v>1</v>
      </c>
      <c r="F26" s="20">
        <v>2</v>
      </c>
      <c r="G26" s="18">
        <f>SUM(C26,E26)</f>
        <v>1</v>
      </c>
      <c r="H26" s="18">
        <f>SUM(D26,F26)</f>
        <v>2</v>
      </c>
      <c r="L26" s="77"/>
      <c r="U26" s="95"/>
      <c r="V26" s="95"/>
      <c r="X26" s="95"/>
      <c r="Y26" s="94"/>
      <c r="Z26" s="93"/>
      <c r="AA26" s="93"/>
      <c r="AB26" s="93"/>
      <c r="AC26" s="92"/>
      <c r="AD26" s="92"/>
      <c r="AG26" s="92"/>
    </row>
    <row r="27" spans="1:33" s="4" customFormat="1" ht="11.25" customHeight="1" x14ac:dyDescent="0.2">
      <c r="A27" s="115"/>
      <c r="B27" s="115"/>
      <c r="C27" s="116"/>
      <c r="D27" s="115"/>
      <c r="E27" s="116"/>
      <c r="F27" s="115"/>
      <c r="G27" s="116"/>
      <c r="H27" s="115"/>
      <c r="O27" s="77"/>
      <c r="Q27" s="77"/>
      <c r="U27" s="95"/>
      <c r="V27" s="95"/>
      <c r="X27" s="95"/>
      <c r="Y27" s="94"/>
      <c r="Z27" s="93"/>
      <c r="AA27" s="93"/>
      <c r="AB27" s="93"/>
      <c r="AC27" s="92"/>
      <c r="AD27" s="92"/>
      <c r="AG27" s="92"/>
    </row>
    <row r="28" spans="1:33" s="4" customFormat="1" ht="11.25" customHeight="1" x14ac:dyDescent="0.2">
      <c r="A28" s="21"/>
      <c r="B28" s="3" t="s">
        <v>50</v>
      </c>
      <c r="C28" s="29"/>
      <c r="D28" s="28"/>
      <c r="E28" s="29"/>
      <c r="F28" s="76"/>
      <c r="G28" s="19">
        <v>6</v>
      </c>
      <c r="H28" s="18">
        <v>456</v>
      </c>
      <c r="L28" s="77"/>
      <c r="O28" s="77"/>
      <c r="P28" s="77"/>
      <c r="U28" s="95"/>
      <c r="V28" s="95"/>
      <c r="X28" s="95"/>
      <c r="Y28" s="94"/>
      <c r="Z28" s="93"/>
      <c r="AA28" s="93"/>
      <c r="AB28" s="93"/>
      <c r="AC28" s="92"/>
      <c r="AD28" s="92"/>
      <c r="AG28" s="92"/>
    </row>
    <row r="29" spans="1:33" s="4" customFormat="1" ht="11.25" customHeight="1" thickBot="1" x14ac:dyDescent="0.25">
      <c r="A29" s="154"/>
      <c r="B29" s="153"/>
      <c r="C29" s="152"/>
      <c r="D29" s="151"/>
      <c r="E29" s="152"/>
      <c r="F29" s="151"/>
      <c r="G29" s="150"/>
      <c r="H29" s="150"/>
    </row>
    <row r="30" spans="1:33" s="4" customFormat="1" ht="11.25" customHeight="1" thickBot="1" x14ac:dyDescent="0.25">
      <c r="A30" s="12"/>
      <c r="B30" s="12" t="s">
        <v>3</v>
      </c>
      <c r="C30" s="149">
        <f>SUM(C6:C26)</f>
        <v>185</v>
      </c>
      <c r="D30" s="148">
        <f>SUM(D6:D26)</f>
        <v>222139.93400000001</v>
      </c>
      <c r="E30" s="149">
        <f>SUM(E6:E26)</f>
        <v>353</v>
      </c>
      <c r="F30" s="148">
        <f>SUM(F6:F26)</f>
        <v>371469.26400000002</v>
      </c>
      <c r="G30" s="149">
        <f>SUM(G6:G28)</f>
        <v>544</v>
      </c>
      <c r="H30" s="148">
        <f>SUM(H6:H28)</f>
        <v>594065.19799999997</v>
      </c>
      <c r="O30" s="77"/>
      <c r="P30" s="77"/>
      <c r="U30" s="95"/>
      <c r="V30" s="95"/>
      <c r="X30" s="95"/>
      <c r="Y30" s="94"/>
      <c r="Z30" s="93"/>
      <c r="AA30" s="93"/>
      <c r="AB30" s="93"/>
      <c r="AC30" s="92"/>
      <c r="AD30" s="92"/>
      <c r="AG30" s="92"/>
    </row>
    <row r="31" spans="1:33" ht="7.5" customHeight="1" x14ac:dyDescent="0.2">
      <c r="A31" s="8"/>
      <c r="B31" s="8"/>
      <c r="C31" s="68"/>
      <c r="D31" s="68"/>
      <c r="E31" s="68"/>
      <c r="F31" s="68"/>
      <c r="G31" s="68"/>
      <c r="H31" s="68"/>
      <c r="O31" s="2"/>
      <c r="U31" s="90"/>
      <c r="V31" s="90"/>
      <c r="X31" s="90"/>
      <c r="Y31" s="89"/>
      <c r="Z31" s="88"/>
      <c r="AA31" s="88"/>
      <c r="AB31" s="88"/>
      <c r="AC31" s="87"/>
      <c r="AD31" s="87"/>
      <c r="AG31" s="87"/>
    </row>
    <row r="32" spans="1:33" ht="11.25" customHeight="1" x14ac:dyDescent="0.2">
      <c r="A32" s="4" t="s">
        <v>2</v>
      </c>
      <c r="B32" s="7" t="s">
        <v>1</v>
      </c>
      <c r="C32" s="6"/>
      <c r="D32" s="6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11.25" customHeight="1" x14ac:dyDescent="0.2">
      <c r="A33" s="8"/>
      <c r="B33" s="69" t="s">
        <v>0</v>
      </c>
      <c r="C33" s="68"/>
      <c r="D33" s="68"/>
      <c r="E33" s="68"/>
      <c r="F33" s="68"/>
      <c r="G33" s="68"/>
      <c r="H33" s="68"/>
      <c r="L33" s="2"/>
      <c r="O33" s="2"/>
      <c r="U33" s="90"/>
      <c r="V33" s="90"/>
      <c r="X33" s="90"/>
      <c r="Y33" s="89"/>
      <c r="Z33" s="88"/>
      <c r="AA33" s="88"/>
      <c r="AB33" s="88"/>
      <c r="AC33" s="87"/>
      <c r="AD33" s="87"/>
      <c r="AG33" s="87"/>
    </row>
    <row r="37" spans="1:33" ht="15.75" x14ac:dyDescent="0.2">
      <c r="A37" s="67" t="s">
        <v>49</v>
      </c>
      <c r="B37" s="66" t="s">
        <v>73</v>
      </c>
      <c r="C37" s="65"/>
      <c r="D37" s="65"/>
      <c r="E37" s="65"/>
      <c r="F37" s="65"/>
      <c r="G37" s="65"/>
      <c r="H37" s="91"/>
    </row>
    <row r="38" spans="1:33" ht="7.5" customHeight="1" thickBot="1" x14ac:dyDescent="0.25">
      <c r="A38" s="64"/>
      <c r="B38" s="64"/>
      <c r="C38" s="64"/>
      <c r="D38" s="64"/>
      <c r="E38" s="64"/>
      <c r="F38" s="64"/>
      <c r="G38" s="64"/>
      <c r="H38" s="64"/>
    </row>
    <row r="39" spans="1:33" s="96" customFormat="1" ht="15.75" customHeight="1" thickBot="1" x14ac:dyDescent="0.25">
      <c r="A39" s="63" t="s">
        <v>47</v>
      </c>
      <c r="B39" s="55" t="s">
        <v>46</v>
      </c>
      <c r="C39" s="105" t="s">
        <v>45</v>
      </c>
      <c r="D39" s="104"/>
      <c r="E39" s="103" t="s">
        <v>44</v>
      </c>
      <c r="F39" s="102"/>
      <c r="G39" s="101" t="s">
        <v>43</v>
      </c>
      <c r="H39" s="101"/>
      <c r="W39" s="98"/>
    </row>
    <row r="40" spans="1:33" s="96" customFormat="1" ht="26.25" thickBot="1" x14ac:dyDescent="0.25">
      <c r="A40" s="55"/>
      <c r="B40" s="55"/>
      <c r="C40" s="58" t="s">
        <v>42</v>
      </c>
      <c r="D40" s="57" t="s">
        <v>41</v>
      </c>
      <c r="E40" s="58" t="s">
        <v>42</v>
      </c>
      <c r="F40" s="57" t="s">
        <v>41</v>
      </c>
      <c r="G40" s="56" t="s">
        <v>42</v>
      </c>
      <c r="H40" s="56" t="s">
        <v>41</v>
      </c>
      <c r="U40" s="100"/>
      <c r="V40" s="100"/>
      <c r="W40" s="100"/>
      <c r="X40" s="100"/>
      <c r="Y40" s="99"/>
      <c r="Z40" s="98"/>
      <c r="AA40" s="98"/>
      <c r="AB40" s="98"/>
      <c r="AC40" s="97"/>
    </row>
    <row r="41" spans="1:33" s="96" customFormat="1" ht="17.25" customHeight="1" thickBot="1" x14ac:dyDescent="0.25">
      <c r="A41" s="55"/>
      <c r="B41" s="55"/>
      <c r="C41" s="54"/>
      <c r="D41" s="52" t="s">
        <v>40</v>
      </c>
      <c r="E41" s="53"/>
      <c r="F41" s="52" t="s">
        <v>54</v>
      </c>
      <c r="G41" s="51"/>
      <c r="H41" s="50" t="s">
        <v>52</v>
      </c>
    </row>
    <row r="42" spans="1:33" s="4" customFormat="1" ht="11.25" customHeight="1" x14ac:dyDescent="0.2">
      <c r="A42" s="21">
        <v>1</v>
      </c>
      <c r="B42" s="3" t="s">
        <v>37</v>
      </c>
      <c r="C42" s="29">
        <v>1</v>
      </c>
      <c r="D42" s="28">
        <v>3195</v>
      </c>
      <c r="E42" s="19">
        <v>15</v>
      </c>
      <c r="F42" s="20">
        <v>235578</v>
      </c>
      <c r="G42" s="18">
        <f>SUM(C42,E42)</f>
        <v>16</v>
      </c>
      <c r="H42" s="18">
        <f>SUM(D42,F42)</f>
        <v>238773</v>
      </c>
      <c r="I42" s="77"/>
      <c r="L42" s="77"/>
      <c r="O42" s="77"/>
      <c r="P42" s="77"/>
      <c r="Q42" s="77"/>
      <c r="U42" s="95"/>
      <c r="V42" s="95"/>
      <c r="X42" s="95"/>
      <c r="Y42" s="94"/>
      <c r="Z42" s="93"/>
      <c r="AA42" s="93"/>
      <c r="AB42" s="93"/>
      <c r="AC42" s="92"/>
      <c r="AD42" s="92"/>
      <c r="AG42" s="92"/>
    </row>
    <row r="43" spans="1:33" s="4" customFormat="1" ht="11.25" customHeight="1" x14ac:dyDescent="0.2">
      <c r="A43" s="26">
        <v>2</v>
      </c>
      <c r="B43" s="25" t="s">
        <v>36</v>
      </c>
      <c r="C43" s="23">
        <v>60</v>
      </c>
      <c r="D43" s="24">
        <v>65157</v>
      </c>
      <c r="E43" s="23">
        <v>75</v>
      </c>
      <c r="F43" s="24">
        <v>13344</v>
      </c>
      <c r="G43" s="22">
        <f>SUM(C43,E43)</f>
        <v>135</v>
      </c>
      <c r="H43" s="22">
        <f>SUM(D43,F43)</f>
        <v>78501</v>
      </c>
      <c r="I43" s="77"/>
      <c r="L43" s="77"/>
      <c r="O43" s="77"/>
      <c r="P43" s="77"/>
      <c r="Q43" s="77"/>
      <c r="U43" s="95"/>
      <c r="V43" s="95"/>
      <c r="X43" s="95"/>
      <c r="Y43" s="94"/>
      <c r="Z43" s="93"/>
      <c r="AA43" s="93"/>
      <c r="AB43" s="93"/>
      <c r="AC43" s="92"/>
      <c r="AD43" s="92"/>
      <c r="AG43" s="92"/>
    </row>
    <row r="44" spans="1:33" s="4" customFormat="1" ht="11.25" customHeight="1" x14ac:dyDescent="0.2">
      <c r="A44" s="21">
        <v>3</v>
      </c>
      <c r="B44" s="3" t="s">
        <v>32</v>
      </c>
      <c r="C44" s="19">
        <v>33</v>
      </c>
      <c r="D44" s="20">
        <v>38052</v>
      </c>
      <c r="E44" s="19">
        <v>87</v>
      </c>
      <c r="F44" s="20">
        <v>4407</v>
      </c>
      <c r="G44" s="18">
        <f>SUM(C44,E44)</f>
        <v>120</v>
      </c>
      <c r="H44" s="18">
        <f>SUM(D44,F44)</f>
        <v>42459</v>
      </c>
      <c r="I44" s="77"/>
      <c r="L44" s="77"/>
      <c r="O44" s="77"/>
      <c r="P44" s="77"/>
      <c r="U44" s="95"/>
      <c r="V44" s="95"/>
      <c r="X44" s="95"/>
      <c r="Y44" s="94"/>
      <c r="Z44" s="93"/>
      <c r="AA44" s="93"/>
      <c r="AB44" s="93"/>
      <c r="AC44" s="92"/>
      <c r="AD44" s="92"/>
      <c r="AG44" s="92"/>
    </row>
    <row r="45" spans="1:33" s="4" customFormat="1" ht="11.25" customHeight="1" x14ac:dyDescent="0.2">
      <c r="A45" s="26">
        <v>4</v>
      </c>
      <c r="B45" s="25" t="s">
        <v>28</v>
      </c>
      <c r="C45" s="23">
        <v>8</v>
      </c>
      <c r="D45" s="24">
        <v>36198</v>
      </c>
      <c r="E45" s="23">
        <v>4</v>
      </c>
      <c r="F45" s="24">
        <v>416</v>
      </c>
      <c r="G45" s="22">
        <f>SUM(C45,E45)</f>
        <v>12</v>
      </c>
      <c r="H45" s="22">
        <f>SUM(D45,F45)</f>
        <v>36614</v>
      </c>
      <c r="I45" s="77"/>
      <c r="L45" s="77"/>
      <c r="U45" s="95"/>
      <c r="V45" s="95"/>
      <c r="X45" s="95"/>
      <c r="Y45" s="94"/>
      <c r="Z45" s="93"/>
      <c r="AA45" s="93"/>
      <c r="AB45" s="93"/>
      <c r="AC45" s="92"/>
      <c r="AD45" s="92"/>
      <c r="AG45" s="92"/>
    </row>
    <row r="46" spans="1:33" s="4" customFormat="1" ht="11.25" customHeight="1" x14ac:dyDescent="0.2">
      <c r="A46" s="21">
        <v>5</v>
      </c>
      <c r="B46" s="3" t="s">
        <v>30</v>
      </c>
      <c r="C46" s="29">
        <v>1</v>
      </c>
      <c r="D46" s="28">
        <v>7247</v>
      </c>
      <c r="E46" s="19">
        <v>5</v>
      </c>
      <c r="F46" s="20">
        <v>21333</v>
      </c>
      <c r="G46" s="18">
        <f>SUM(C46,E46)</f>
        <v>6</v>
      </c>
      <c r="H46" s="18">
        <f>SUM(D46,F46)</f>
        <v>28580</v>
      </c>
      <c r="I46" s="77"/>
      <c r="L46" s="77"/>
      <c r="O46" s="77"/>
      <c r="P46" s="77"/>
      <c r="U46" s="95"/>
      <c r="V46" s="95"/>
      <c r="X46" s="95"/>
      <c r="Y46" s="94"/>
      <c r="Z46" s="93"/>
      <c r="AA46" s="93"/>
      <c r="AB46" s="93"/>
      <c r="AC46" s="92"/>
      <c r="AD46" s="92"/>
      <c r="AG46" s="92"/>
    </row>
    <row r="47" spans="1:33" s="4" customFormat="1" ht="11.25" customHeight="1" x14ac:dyDescent="0.2">
      <c r="A47" s="26">
        <v>6</v>
      </c>
      <c r="B47" s="25" t="s">
        <v>25</v>
      </c>
      <c r="C47" s="31"/>
      <c r="D47" s="30"/>
      <c r="E47" s="23">
        <v>5</v>
      </c>
      <c r="F47" s="24">
        <v>26513</v>
      </c>
      <c r="G47" s="22">
        <f>SUM(C47,E47)</f>
        <v>5</v>
      </c>
      <c r="H47" s="22">
        <f>SUM(D47,F47)</f>
        <v>26513</v>
      </c>
      <c r="I47" s="77"/>
      <c r="L47" s="77"/>
      <c r="U47" s="95"/>
      <c r="V47" s="95"/>
      <c r="X47" s="95"/>
      <c r="Y47" s="94"/>
      <c r="Z47" s="93"/>
      <c r="AA47" s="93"/>
      <c r="AB47" s="93"/>
      <c r="AC47" s="92"/>
      <c r="AD47" s="92"/>
      <c r="AG47" s="92"/>
    </row>
    <row r="48" spans="1:33" s="4" customFormat="1" ht="11.25" customHeight="1" x14ac:dyDescent="0.2">
      <c r="A48" s="21">
        <v>7</v>
      </c>
      <c r="B48" s="3" t="s">
        <v>35</v>
      </c>
      <c r="C48" s="19">
        <v>37</v>
      </c>
      <c r="D48" s="20">
        <v>21497</v>
      </c>
      <c r="E48" s="19">
        <v>64</v>
      </c>
      <c r="F48" s="20">
        <v>4929</v>
      </c>
      <c r="G48" s="18">
        <f>SUM(C48,E48)</f>
        <v>101</v>
      </c>
      <c r="H48" s="18">
        <f>SUM(D48,F48)</f>
        <v>26426</v>
      </c>
      <c r="I48" s="77"/>
      <c r="L48" s="77"/>
      <c r="O48" s="77"/>
      <c r="P48" s="77"/>
      <c r="Q48" s="77"/>
      <c r="U48" s="95"/>
      <c r="V48" s="95"/>
      <c r="X48" s="95"/>
      <c r="Y48" s="94"/>
      <c r="Z48" s="93"/>
      <c r="AA48" s="93"/>
      <c r="AB48" s="93"/>
      <c r="AC48" s="92"/>
      <c r="AD48" s="92"/>
      <c r="AG48" s="92"/>
    </row>
    <row r="49" spans="1:33" s="4" customFormat="1" ht="11.25" customHeight="1" x14ac:dyDescent="0.2">
      <c r="A49" s="26">
        <v>8</v>
      </c>
      <c r="B49" s="25" t="s">
        <v>29</v>
      </c>
      <c r="C49" s="23">
        <v>4</v>
      </c>
      <c r="D49" s="24">
        <v>10411</v>
      </c>
      <c r="E49" s="23">
        <v>9</v>
      </c>
      <c r="F49" s="24">
        <v>9059</v>
      </c>
      <c r="G49" s="22">
        <f>SUM(C49,E49)</f>
        <v>13</v>
      </c>
      <c r="H49" s="22">
        <f>SUM(D49,F49)</f>
        <v>19470</v>
      </c>
      <c r="I49" s="77"/>
      <c r="L49" s="77"/>
      <c r="O49" s="77"/>
      <c r="P49" s="77"/>
      <c r="Q49" s="77"/>
      <c r="U49" s="95"/>
      <c r="V49" s="95"/>
      <c r="X49" s="95"/>
      <c r="Y49" s="94"/>
      <c r="Z49" s="93"/>
      <c r="AA49" s="93"/>
      <c r="AB49" s="93"/>
      <c r="AC49" s="92"/>
      <c r="AD49" s="92"/>
      <c r="AG49" s="92"/>
    </row>
    <row r="50" spans="1:33" s="4" customFormat="1" ht="11.25" customHeight="1" x14ac:dyDescent="0.2">
      <c r="A50" s="21">
        <v>9</v>
      </c>
      <c r="B50" s="3" t="s">
        <v>31</v>
      </c>
      <c r="C50" s="29"/>
      <c r="D50" s="28"/>
      <c r="E50" s="19">
        <v>5</v>
      </c>
      <c r="F50" s="20">
        <v>17250</v>
      </c>
      <c r="G50" s="18">
        <f>SUM(C50,E50)</f>
        <v>5</v>
      </c>
      <c r="H50" s="18">
        <f>SUM(D50,F50)</f>
        <v>17250</v>
      </c>
      <c r="I50" s="77"/>
      <c r="L50" s="77"/>
      <c r="U50" s="95"/>
      <c r="V50" s="95"/>
      <c r="X50" s="95"/>
      <c r="Y50" s="94"/>
      <c r="Z50" s="93"/>
      <c r="AA50" s="93"/>
      <c r="AB50" s="93"/>
      <c r="AC50" s="92"/>
      <c r="AD50" s="92"/>
      <c r="AG50" s="92"/>
    </row>
    <row r="51" spans="1:33" s="4" customFormat="1" ht="11.25" customHeight="1" x14ac:dyDescent="0.2">
      <c r="A51" s="146">
        <v>10</v>
      </c>
      <c r="B51" s="145" t="s">
        <v>23</v>
      </c>
      <c r="C51" s="143">
        <v>5</v>
      </c>
      <c r="D51" s="157">
        <v>12107.507</v>
      </c>
      <c r="E51" s="143">
        <v>1</v>
      </c>
      <c r="F51" s="142">
        <v>434.29500000000002</v>
      </c>
      <c r="G51" s="141">
        <f>SUM(C51,E51)</f>
        <v>6</v>
      </c>
      <c r="H51" s="141">
        <f>SUM(D51,F51)</f>
        <v>12541.802</v>
      </c>
    </row>
    <row r="52" spans="1:33" s="4" customFormat="1" ht="11.25" customHeight="1" x14ac:dyDescent="0.2">
      <c r="A52" s="21">
        <v>11</v>
      </c>
      <c r="B52" s="3" t="s">
        <v>27</v>
      </c>
      <c r="C52" s="19">
        <v>5</v>
      </c>
      <c r="D52" s="20">
        <v>7130</v>
      </c>
      <c r="E52" s="19">
        <v>3</v>
      </c>
      <c r="F52" s="20">
        <v>4745</v>
      </c>
      <c r="G52" s="18">
        <f>SUM(C52,E52)</f>
        <v>8</v>
      </c>
      <c r="H52" s="18">
        <f>SUM(D52,F52)</f>
        <v>11875</v>
      </c>
      <c r="L52" s="77"/>
      <c r="O52" s="77"/>
      <c r="P52" s="77"/>
      <c r="U52" s="95"/>
      <c r="V52" s="95"/>
      <c r="X52" s="95"/>
      <c r="Y52" s="94"/>
      <c r="Z52" s="93"/>
      <c r="AA52" s="93"/>
      <c r="AB52" s="93"/>
      <c r="AC52" s="92"/>
      <c r="AD52" s="92"/>
      <c r="AG52" s="92"/>
    </row>
    <row r="53" spans="1:33" s="4" customFormat="1" ht="11.25" customHeight="1" x14ac:dyDescent="0.2">
      <c r="A53" s="26">
        <v>12</v>
      </c>
      <c r="B53" s="25" t="s">
        <v>26</v>
      </c>
      <c r="C53" s="23">
        <v>8</v>
      </c>
      <c r="D53" s="24">
        <v>8023</v>
      </c>
      <c r="E53" s="23">
        <v>24</v>
      </c>
      <c r="F53" s="24">
        <v>2668</v>
      </c>
      <c r="G53" s="22">
        <f>SUM(C53,E53)</f>
        <v>32</v>
      </c>
      <c r="H53" s="22">
        <f>SUM(D53,F53)</f>
        <v>10691</v>
      </c>
    </row>
    <row r="54" spans="1:33" s="4" customFormat="1" ht="11.25" customHeight="1" x14ac:dyDescent="0.2">
      <c r="A54" s="21">
        <v>13</v>
      </c>
      <c r="B54" s="3" t="s">
        <v>21</v>
      </c>
      <c r="C54" s="19">
        <v>6</v>
      </c>
      <c r="D54" s="20">
        <v>7959</v>
      </c>
      <c r="E54" s="19">
        <v>14</v>
      </c>
      <c r="F54" s="18">
        <v>1380</v>
      </c>
      <c r="G54" s="19">
        <f>SUM(C54,E54)</f>
        <v>20</v>
      </c>
      <c r="H54" s="18">
        <f>SUM(D54,F54)</f>
        <v>9339</v>
      </c>
    </row>
    <row r="55" spans="1:33" s="4" customFormat="1" ht="11.25" customHeight="1" x14ac:dyDescent="0.2">
      <c r="A55" s="26">
        <v>14</v>
      </c>
      <c r="B55" s="25" t="s">
        <v>24</v>
      </c>
      <c r="C55" s="23">
        <v>1</v>
      </c>
      <c r="D55" s="24">
        <v>1572</v>
      </c>
      <c r="E55" s="23">
        <v>2</v>
      </c>
      <c r="F55" s="24">
        <v>7693</v>
      </c>
      <c r="G55" s="22">
        <f>SUM(C55,E55)</f>
        <v>3</v>
      </c>
      <c r="H55" s="22">
        <f>SUM(D55,F55)</f>
        <v>9265</v>
      </c>
      <c r="I55" s="77"/>
      <c r="L55" s="77"/>
      <c r="U55" s="95"/>
      <c r="V55" s="95"/>
      <c r="X55" s="95"/>
      <c r="Y55" s="94"/>
      <c r="Z55" s="93"/>
      <c r="AA55" s="93"/>
      <c r="AB55" s="93"/>
      <c r="AC55" s="92"/>
      <c r="AD55" s="92"/>
      <c r="AG55" s="92"/>
    </row>
    <row r="56" spans="1:33" s="4" customFormat="1" ht="11.25" customHeight="1" x14ac:dyDescent="0.2">
      <c r="A56" s="21">
        <v>15</v>
      </c>
      <c r="B56" s="4" t="s">
        <v>13</v>
      </c>
      <c r="C56" s="29"/>
      <c r="D56" s="28"/>
      <c r="E56" s="34">
        <v>1</v>
      </c>
      <c r="F56" s="33">
        <v>3201</v>
      </c>
      <c r="G56" s="18">
        <f>SUM(C56,E56)</f>
        <v>1</v>
      </c>
      <c r="H56" s="18">
        <f>SUM(D56,F56)</f>
        <v>3201</v>
      </c>
      <c r="I56" s="77"/>
      <c r="L56" s="77"/>
      <c r="U56" s="95"/>
      <c r="V56" s="95"/>
      <c r="X56" s="95"/>
      <c r="Y56" s="94"/>
      <c r="Z56" s="93"/>
      <c r="AA56" s="93"/>
      <c r="AB56" s="93"/>
      <c r="AC56" s="92"/>
      <c r="AD56" s="92"/>
      <c r="AG56" s="92"/>
    </row>
    <row r="57" spans="1:33" s="4" customFormat="1" ht="11.25" customHeight="1" x14ac:dyDescent="0.2">
      <c r="A57" s="26">
        <v>16</v>
      </c>
      <c r="B57" s="25" t="s">
        <v>22</v>
      </c>
      <c r="C57" s="23">
        <v>4</v>
      </c>
      <c r="D57" s="22">
        <v>1781</v>
      </c>
      <c r="E57" s="23">
        <v>5</v>
      </c>
      <c r="F57" s="24">
        <v>978</v>
      </c>
      <c r="G57" s="22">
        <f>SUM(C57,E57)</f>
        <v>9</v>
      </c>
      <c r="H57" s="22">
        <f>SUM(D57,F57)</f>
        <v>2759</v>
      </c>
      <c r="I57" s="77"/>
      <c r="U57" s="95"/>
      <c r="V57" s="95"/>
      <c r="X57" s="95"/>
      <c r="Y57" s="94"/>
      <c r="Z57" s="93"/>
      <c r="AA57" s="93"/>
      <c r="AB57" s="93"/>
      <c r="AC57" s="92"/>
      <c r="AD57" s="92"/>
      <c r="AG57" s="92"/>
    </row>
    <row r="58" spans="1:33" s="4" customFormat="1" ht="11.25" customHeight="1" x14ac:dyDescent="0.2">
      <c r="A58" s="21">
        <v>17</v>
      </c>
      <c r="B58" s="3" t="s">
        <v>19</v>
      </c>
      <c r="C58" s="19">
        <v>1</v>
      </c>
      <c r="D58" s="20">
        <v>375</v>
      </c>
      <c r="E58" s="19">
        <v>9</v>
      </c>
      <c r="F58" s="20">
        <v>888</v>
      </c>
      <c r="G58" s="18">
        <f>SUM(C58,E58)</f>
        <v>10</v>
      </c>
      <c r="H58" s="18">
        <f>SUM(D58,F58)</f>
        <v>1263</v>
      </c>
      <c r="O58" s="77"/>
      <c r="P58" s="77"/>
      <c r="Q58" s="77"/>
      <c r="U58" s="95"/>
      <c r="V58" s="95"/>
      <c r="X58" s="95"/>
      <c r="Y58" s="94"/>
      <c r="Z58" s="93"/>
      <c r="AA58" s="93"/>
      <c r="AB58" s="93"/>
      <c r="AC58" s="92"/>
      <c r="AD58" s="92"/>
      <c r="AG58" s="92"/>
    </row>
    <row r="59" spans="1:33" s="4" customFormat="1" ht="11.25" customHeight="1" x14ac:dyDescent="0.2">
      <c r="A59" s="26">
        <v>18</v>
      </c>
      <c r="B59" s="25" t="s">
        <v>14</v>
      </c>
      <c r="C59" s="31"/>
      <c r="D59" s="30"/>
      <c r="E59" s="31">
        <v>1</v>
      </c>
      <c r="F59" s="30">
        <v>1042</v>
      </c>
      <c r="G59" s="22">
        <f>SUM(C59,E59)</f>
        <v>1</v>
      </c>
      <c r="H59" s="22">
        <f>SUM(D59,F59)</f>
        <v>1042</v>
      </c>
      <c r="I59" s="77"/>
      <c r="L59" s="77"/>
      <c r="U59" s="95"/>
      <c r="V59" s="95"/>
      <c r="X59" s="95"/>
      <c r="Y59" s="94"/>
      <c r="Z59" s="93"/>
      <c r="AA59" s="93"/>
      <c r="AB59" s="93"/>
      <c r="AC59" s="92"/>
      <c r="AD59" s="92"/>
      <c r="AG59" s="92"/>
    </row>
    <row r="60" spans="1:33" s="4" customFormat="1" ht="11.25" customHeight="1" x14ac:dyDescent="0.2">
      <c r="A60" s="21">
        <v>19</v>
      </c>
      <c r="B60" s="3" t="s">
        <v>17</v>
      </c>
      <c r="C60" s="29"/>
      <c r="D60" s="28"/>
      <c r="E60" s="19">
        <v>1</v>
      </c>
      <c r="F60" s="20">
        <v>300</v>
      </c>
      <c r="G60" s="18">
        <f>SUM(C60,E60)</f>
        <v>1</v>
      </c>
      <c r="H60" s="18">
        <f>SUM(D60,F60)</f>
        <v>300</v>
      </c>
      <c r="I60" s="77"/>
      <c r="L60" s="77"/>
      <c r="O60" s="77"/>
      <c r="P60" s="77"/>
      <c r="Q60" s="77"/>
      <c r="U60" s="95"/>
      <c r="V60" s="95"/>
      <c r="X60" s="95"/>
      <c r="Y60" s="94"/>
      <c r="Z60" s="93"/>
      <c r="AA60" s="93"/>
      <c r="AB60" s="93"/>
      <c r="AC60" s="92"/>
      <c r="AD60" s="92"/>
      <c r="AG60" s="92"/>
    </row>
    <row r="61" spans="1:33" s="4" customFormat="1" ht="11.25" customHeight="1" x14ac:dyDescent="0.2">
      <c r="A61" s="26">
        <v>20</v>
      </c>
      <c r="B61" s="25" t="s">
        <v>12</v>
      </c>
      <c r="C61" s="31"/>
      <c r="D61" s="30"/>
      <c r="E61" s="31">
        <v>1</v>
      </c>
      <c r="F61" s="30">
        <v>44</v>
      </c>
      <c r="G61" s="22">
        <f>SUM(C61,E61)</f>
        <v>1</v>
      </c>
      <c r="H61" s="22">
        <f>SUM(D61,F61)</f>
        <v>44</v>
      </c>
    </row>
    <row r="62" spans="1:33" s="4" customFormat="1" ht="11.25" customHeight="1" x14ac:dyDescent="0.2">
      <c r="A62" s="21">
        <v>21</v>
      </c>
      <c r="B62" s="3" t="s">
        <v>15</v>
      </c>
      <c r="C62" s="19"/>
      <c r="D62" s="20"/>
      <c r="E62" s="19">
        <v>1</v>
      </c>
      <c r="F62" s="20">
        <v>1</v>
      </c>
      <c r="G62" s="18">
        <f>SUM(C62,E62)</f>
        <v>1</v>
      </c>
      <c r="H62" s="18">
        <f>SUM(D62,F62)</f>
        <v>1</v>
      </c>
      <c r="L62" s="77"/>
      <c r="U62" s="95"/>
      <c r="V62" s="95"/>
      <c r="X62" s="95"/>
      <c r="Y62" s="94"/>
      <c r="Z62" s="93"/>
      <c r="AA62" s="93"/>
      <c r="AB62" s="93"/>
      <c r="AC62" s="92"/>
      <c r="AD62" s="92"/>
      <c r="AG62" s="92"/>
    </row>
    <row r="63" spans="1:33" s="4" customFormat="1" ht="11.25" customHeight="1" x14ac:dyDescent="0.2">
      <c r="A63" s="115"/>
      <c r="B63" s="115"/>
      <c r="C63" s="116"/>
      <c r="D63" s="115"/>
      <c r="E63" s="116"/>
      <c r="F63" s="115"/>
      <c r="G63" s="116"/>
      <c r="H63" s="115"/>
      <c r="O63" s="77"/>
      <c r="Q63" s="77"/>
      <c r="U63" s="95"/>
      <c r="V63" s="95"/>
      <c r="X63" s="95"/>
      <c r="Y63" s="94"/>
      <c r="Z63" s="93"/>
      <c r="AA63" s="93"/>
      <c r="AB63" s="93"/>
      <c r="AC63" s="92"/>
      <c r="AD63" s="92"/>
      <c r="AG63" s="92"/>
    </row>
    <row r="64" spans="1:33" s="4" customFormat="1" ht="11.25" customHeight="1" x14ac:dyDescent="0.2">
      <c r="A64" s="21"/>
      <c r="B64" s="3" t="s">
        <v>50</v>
      </c>
      <c r="C64" s="29"/>
      <c r="D64" s="28"/>
      <c r="E64" s="29"/>
      <c r="F64" s="76"/>
      <c r="G64" s="19">
        <v>6</v>
      </c>
      <c r="H64" s="18">
        <v>456</v>
      </c>
      <c r="L64" s="77"/>
      <c r="O64" s="77"/>
      <c r="P64" s="77"/>
      <c r="U64" s="95"/>
      <c r="V64" s="95"/>
      <c r="X64" s="95"/>
      <c r="Y64" s="94"/>
      <c r="Z64" s="93"/>
      <c r="AA64" s="93"/>
      <c r="AB64" s="93"/>
      <c r="AC64" s="92"/>
      <c r="AD64" s="92"/>
      <c r="AG64" s="92"/>
    </row>
    <row r="65" spans="1:33" s="4" customFormat="1" ht="11.25" customHeight="1" thickBot="1" x14ac:dyDescent="0.25">
      <c r="A65" s="154"/>
      <c r="B65" s="153"/>
      <c r="C65" s="152"/>
      <c r="D65" s="151"/>
      <c r="E65" s="152"/>
      <c r="F65" s="151"/>
      <c r="G65" s="150"/>
      <c r="H65" s="150"/>
    </row>
    <row r="66" spans="1:33" s="4" customFormat="1" ht="11.25" customHeight="1" thickBot="1" x14ac:dyDescent="0.25">
      <c r="A66" s="12"/>
      <c r="B66" s="12" t="s">
        <v>3</v>
      </c>
      <c r="C66" s="149">
        <f>SUM(C42:C62)</f>
        <v>174</v>
      </c>
      <c r="D66" s="148">
        <f>SUM(D42:D62)</f>
        <v>220704.50700000001</v>
      </c>
      <c r="E66" s="149">
        <f>SUM(E42:E62)</f>
        <v>332</v>
      </c>
      <c r="F66" s="148">
        <f>SUM(F42:F62)</f>
        <v>356203.29499999998</v>
      </c>
      <c r="G66" s="149">
        <f>SUM(G42:G64)</f>
        <v>512</v>
      </c>
      <c r="H66" s="148">
        <f>SUM(H42:H64)</f>
        <v>577363.80200000003</v>
      </c>
      <c r="O66" s="77"/>
      <c r="P66" s="77"/>
      <c r="U66" s="95"/>
      <c r="V66" s="95"/>
      <c r="X66" s="95"/>
      <c r="Y66" s="94"/>
      <c r="Z66" s="93"/>
      <c r="AA66" s="93"/>
      <c r="AB66" s="93"/>
      <c r="AC66" s="92"/>
      <c r="AD66" s="92"/>
      <c r="AG66" s="92"/>
    </row>
    <row r="67" spans="1:33" ht="7.5" customHeight="1" x14ac:dyDescent="0.2">
      <c r="A67" s="8"/>
      <c r="B67" s="8"/>
      <c r="C67" s="68"/>
      <c r="D67" s="68"/>
      <c r="E67" s="68"/>
      <c r="F67" s="68"/>
      <c r="G67" s="68"/>
      <c r="H67" s="68"/>
      <c r="O67" s="2"/>
      <c r="U67" s="90"/>
      <c r="V67" s="90"/>
      <c r="X67" s="90"/>
      <c r="Y67" s="89"/>
      <c r="Z67" s="88"/>
      <c r="AA67" s="88"/>
      <c r="AB67" s="88"/>
      <c r="AC67" s="87"/>
      <c r="AD67" s="87"/>
      <c r="AG67" s="87"/>
    </row>
    <row r="68" spans="1:33" ht="11.25" customHeight="1" x14ac:dyDescent="0.2">
      <c r="A68" s="4" t="s">
        <v>2</v>
      </c>
      <c r="B68" s="7" t="s">
        <v>1</v>
      </c>
      <c r="C68" s="6"/>
      <c r="D68" s="6"/>
      <c r="E68" s="5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1.25" customHeight="1" x14ac:dyDescent="0.2">
      <c r="A69" s="8"/>
      <c r="B69" s="69" t="s">
        <v>0</v>
      </c>
      <c r="C69" s="68"/>
      <c r="D69" s="68"/>
      <c r="E69" s="68"/>
      <c r="F69" s="68"/>
      <c r="G69" s="68"/>
      <c r="H69" s="68"/>
      <c r="L69" s="2"/>
      <c r="O69" s="2"/>
      <c r="U69" s="90"/>
      <c r="V69" s="90"/>
      <c r="X69" s="90"/>
      <c r="Y69" s="89"/>
      <c r="Z69" s="88"/>
      <c r="AA69" s="88"/>
      <c r="AB69" s="88"/>
      <c r="AC69" s="87"/>
      <c r="AD69" s="87"/>
      <c r="AG69" s="87"/>
    </row>
    <row r="73" spans="1:33" ht="15.75" x14ac:dyDescent="0.2">
      <c r="A73" s="67" t="s">
        <v>49</v>
      </c>
      <c r="B73" s="66" t="s">
        <v>72</v>
      </c>
      <c r="C73" s="65"/>
      <c r="D73" s="65"/>
      <c r="E73" s="65"/>
      <c r="F73" s="65"/>
      <c r="G73" s="65"/>
      <c r="H73" s="91"/>
    </row>
    <row r="74" spans="1:33" ht="7.5" customHeight="1" thickBot="1" x14ac:dyDescent="0.25">
      <c r="A74" s="64"/>
      <c r="B74" s="64"/>
      <c r="C74" s="64"/>
      <c r="D74" s="64"/>
      <c r="E74" s="64"/>
      <c r="F74" s="64"/>
      <c r="G74" s="64"/>
      <c r="H74" s="64"/>
    </row>
    <row r="75" spans="1:33" s="96" customFormat="1" ht="15.75" customHeight="1" thickBot="1" x14ac:dyDescent="0.25">
      <c r="A75" s="63" t="s">
        <v>47</v>
      </c>
      <c r="B75" s="55" t="s">
        <v>46</v>
      </c>
      <c r="C75" s="105" t="s">
        <v>45</v>
      </c>
      <c r="D75" s="104"/>
      <c r="E75" s="103" t="s">
        <v>44</v>
      </c>
      <c r="F75" s="102"/>
      <c r="G75" s="101" t="s">
        <v>43</v>
      </c>
      <c r="H75" s="101"/>
      <c r="W75" s="98"/>
    </row>
    <row r="76" spans="1:33" s="96" customFormat="1" ht="26.25" thickBot="1" x14ac:dyDescent="0.25">
      <c r="A76" s="55"/>
      <c r="B76" s="55"/>
      <c r="C76" s="58" t="s">
        <v>42</v>
      </c>
      <c r="D76" s="57" t="s">
        <v>41</v>
      </c>
      <c r="E76" s="58" t="s">
        <v>42</v>
      </c>
      <c r="F76" s="57" t="s">
        <v>41</v>
      </c>
      <c r="G76" s="56" t="s">
        <v>42</v>
      </c>
      <c r="H76" s="56" t="s">
        <v>41</v>
      </c>
      <c r="U76" s="100"/>
      <c r="V76" s="100"/>
      <c r="W76" s="100"/>
      <c r="X76" s="100"/>
      <c r="Y76" s="99"/>
      <c r="Z76" s="98"/>
      <c r="AA76" s="98"/>
      <c r="AB76" s="98"/>
      <c r="AC76" s="97"/>
    </row>
    <row r="77" spans="1:33" s="96" customFormat="1" ht="17.25" customHeight="1" thickBot="1" x14ac:dyDescent="0.25">
      <c r="A77" s="55"/>
      <c r="B77" s="55"/>
      <c r="C77" s="54"/>
      <c r="D77" s="52" t="s">
        <v>40</v>
      </c>
      <c r="E77" s="53"/>
      <c r="F77" s="52" t="s">
        <v>54</v>
      </c>
      <c r="G77" s="51"/>
      <c r="H77" s="50" t="s">
        <v>52</v>
      </c>
    </row>
    <row r="78" spans="1:33" s="4" customFormat="1" ht="11.25" customHeight="1" x14ac:dyDescent="0.2">
      <c r="A78" s="21">
        <v>1</v>
      </c>
      <c r="B78" s="3" t="s">
        <v>37</v>
      </c>
      <c r="C78" s="29">
        <v>1</v>
      </c>
      <c r="D78" s="28">
        <v>2424</v>
      </c>
      <c r="E78" s="19">
        <v>15</v>
      </c>
      <c r="F78" s="20">
        <v>216131</v>
      </c>
      <c r="G78" s="18">
        <f>SUM(C78,E78)</f>
        <v>16</v>
      </c>
      <c r="H78" s="18">
        <f>SUM(D78,F78)</f>
        <v>218555</v>
      </c>
      <c r="I78" s="77"/>
      <c r="L78" s="77"/>
      <c r="O78" s="77"/>
      <c r="P78" s="77"/>
      <c r="Q78" s="77"/>
      <c r="U78" s="95"/>
      <c r="V78" s="95"/>
      <c r="X78" s="95"/>
      <c r="Y78" s="94"/>
      <c r="Z78" s="93"/>
      <c r="AA78" s="93"/>
      <c r="AB78" s="93"/>
      <c r="AC78" s="92"/>
      <c r="AD78" s="92"/>
      <c r="AG78" s="92"/>
    </row>
    <row r="79" spans="1:33" s="4" customFormat="1" ht="11.25" customHeight="1" x14ac:dyDescent="0.2">
      <c r="A79" s="26">
        <v>2</v>
      </c>
      <c r="B79" s="25" t="s">
        <v>36</v>
      </c>
      <c r="C79" s="23">
        <v>67</v>
      </c>
      <c r="D79" s="24">
        <v>55699</v>
      </c>
      <c r="E79" s="23">
        <v>68</v>
      </c>
      <c r="F79" s="24">
        <v>11529</v>
      </c>
      <c r="G79" s="22">
        <f>SUM(C79,E79)</f>
        <v>135</v>
      </c>
      <c r="H79" s="22">
        <f>SUM(D79,F79)</f>
        <v>67228</v>
      </c>
      <c r="I79" s="77"/>
      <c r="L79" s="77"/>
      <c r="O79" s="77"/>
      <c r="P79" s="77"/>
      <c r="Q79" s="77"/>
      <c r="U79" s="95"/>
      <c r="V79" s="95"/>
      <c r="X79" s="95"/>
      <c r="Y79" s="94"/>
      <c r="Z79" s="93"/>
      <c r="AA79" s="93"/>
      <c r="AB79" s="93"/>
      <c r="AC79" s="92"/>
      <c r="AD79" s="92"/>
      <c r="AG79" s="92"/>
    </row>
    <row r="80" spans="1:33" s="4" customFormat="1" ht="11.25" customHeight="1" x14ac:dyDescent="0.2">
      <c r="A80" s="21">
        <v>3</v>
      </c>
      <c r="B80" s="3" t="s">
        <v>32</v>
      </c>
      <c r="C80" s="19">
        <v>35</v>
      </c>
      <c r="D80" s="20">
        <v>32137</v>
      </c>
      <c r="E80" s="19">
        <v>99</v>
      </c>
      <c r="F80" s="20">
        <v>4168</v>
      </c>
      <c r="G80" s="18">
        <f>SUM(C80,E80)</f>
        <v>134</v>
      </c>
      <c r="H80" s="18">
        <f>SUM(D80,F80)</f>
        <v>36305</v>
      </c>
      <c r="I80" s="77"/>
      <c r="L80" s="77"/>
      <c r="O80" s="77"/>
      <c r="P80" s="77"/>
      <c r="U80" s="95"/>
      <c r="V80" s="95"/>
      <c r="X80" s="95"/>
      <c r="Y80" s="94"/>
      <c r="Z80" s="93"/>
      <c r="AA80" s="93"/>
      <c r="AB80" s="93"/>
      <c r="AC80" s="92"/>
      <c r="AD80" s="92"/>
      <c r="AG80" s="92"/>
    </row>
    <row r="81" spans="1:33" s="4" customFormat="1" ht="11.25" customHeight="1" x14ac:dyDescent="0.2">
      <c r="A81" s="26">
        <v>4</v>
      </c>
      <c r="B81" s="25" t="s">
        <v>28</v>
      </c>
      <c r="C81" s="23">
        <v>9</v>
      </c>
      <c r="D81" s="24">
        <v>29581</v>
      </c>
      <c r="E81" s="23">
        <v>5</v>
      </c>
      <c r="F81" s="24">
        <v>1997</v>
      </c>
      <c r="G81" s="22">
        <f>SUM(C81,E81)</f>
        <v>14</v>
      </c>
      <c r="H81" s="22">
        <f>SUM(D81,F81)</f>
        <v>31578</v>
      </c>
      <c r="I81" s="77"/>
      <c r="L81" s="77"/>
      <c r="U81" s="95"/>
      <c r="V81" s="95"/>
      <c r="X81" s="95"/>
      <c r="Y81" s="94"/>
      <c r="Z81" s="93"/>
      <c r="AA81" s="93"/>
      <c r="AB81" s="93"/>
      <c r="AC81" s="92"/>
      <c r="AD81" s="92"/>
      <c r="AG81" s="92"/>
    </row>
    <row r="82" spans="1:33" s="4" customFormat="1" ht="11.25" customHeight="1" x14ac:dyDescent="0.2">
      <c r="A82" s="21">
        <v>5</v>
      </c>
      <c r="B82" s="3" t="s">
        <v>25</v>
      </c>
      <c r="C82" s="29"/>
      <c r="D82" s="28"/>
      <c r="E82" s="19">
        <v>5</v>
      </c>
      <c r="F82" s="20">
        <v>26438</v>
      </c>
      <c r="G82" s="18">
        <f>SUM(C82,E82)</f>
        <v>5</v>
      </c>
      <c r="H82" s="18">
        <f>SUM(D82,F82)</f>
        <v>26438</v>
      </c>
      <c r="I82" s="77"/>
      <c r="L82" s="77"/>
      <c r="O82" s="77"/>
      <c r="P82" s="77"/>
      <c r="U82" s="95"/>
      <c r="V82" s="95"/>
      <c r="X82" s="95"/>
      <c r="Y82" s="94"/>
      <c r="Z82" s="93"/>
      <c r="AA82" s="93"/>
      <c r="AB82" s="93"/>
      <c r="AC82" s="92"/>
      <c r="AD82" s="92"/>
      <c r="AG82" s="92"/>
    </row>
    <row r="83" spans="1:33" s="4" customFormat="1" ht="11.25" customHeight="1" x14ac:dyDescent="0.2">
      <c r="A83" s="26">
        <v>6</v>
      </c>
      <c r="B83" s="25" t="s">
        <v>30</v>
      </c>
      <c r="C83" s="31">
        <v>1</v>
      </c>
      <c r="D83" s="30">
        <v>6023</v>
      </c>
      <c r="E83" s="23">
        <v>5</v>
      </c>
      <c r="F83" s="24">
        <v>20399</v>
      </c>
      <c r="G83" s="22">
        <f>SUM(C83,E83)</f>
        <v>6</v>
      </c>
      <c r="H83" s="22">
        <f>SUM(D83,F83)</f>
        <v>26422</v>
      </c>
      <c r="I83" s="77"/>
      <c r="L83" s="77"/>
      <c r="U83" s="95"/>
      <c r="V83" s="95"/>
      <c r="X83" s="95"/>
      <c r="Y83" s="94"/>
      <c r="Z83" s="93"/>
      <c r="AA83" s="93"/>
      <c r="AB83" s="93"/>
      <c r="AC83" s="92"/>
      <c r="AD83" s="92"/>
      <c r="AG83" s="92"/>
    </row>
    <row r="84" spans="1:33" s="4" customFormat="1" ht="11.25" customHeight="1" x14ac:dyDescent="0.2">
      <c r="A84" s="21">
        <v>7</v>
      </c>
      <c r="B84" s="3" t="s">
        <v>35</v>
      </c>
      <c r="C84" s="19">
        <v>37</v>
      </c>
      <c r="D84" s="20">
        <v>19694</v>
      </c>
      <c r="E84" s="19">
        <v>60</v>
      </c>
      <c r="F84" s="20">
        <v>4551</v>
      </c>
      <c r="G84" s="18">
        <f>SUM(C84,E84)</f>
        <v>97</v>
      </c>
      <c r="H84" s="18">
        <f>SUM(D84,F84)</f>
        <v>24245</v>
      </c>
      <c r="I84" s="77"/>
      <c r="L84" s="77"/>
      <c r="O84" s="77"/>
      <c r="P84" s="77"/>
      <c r="Q84" s="77"/>
      <c r="U84" s="95"/>
      <c r="V84" s="95"/>
      <c r="X84" s="95"/>
      <c r="Y84" s="94"/>
      <c r="Z84" s="93"/>
      <c r="AA84" s="93"/>
      <c r="AB84" s="93"/>
      <c r="AC84" s="92"/>
      <c r="AD84" s="92"/>
      <c r="AG84" s="92"/>
    </row>
    <row r="85" spans="1:33" s="4" customFormat="1" ht="11.25" customHeight="1" x14ac:dyDescent="0.2">
      <c r="A85" s="26">
        <v>8</v>
      </c>
      <c r="B85" s="25" t="s">
        <v>29</v>
      </c>
      <c r="C85" s="23">
        <v>5</v>
      </c>
      <c r="D85" s="24">
        <v>9145</v>
      </c>
      <c r="E85" s="23">
        <v>13</v>
      </c>
      <c r="F85" s="24">
        <v>10797</v>
      </c>
      <c r="G85" s="22">
        <f>SUM(C85,E85)</f>
        <v>18</v>
      </c>
      <c r="H85" s="22">
        <f>SUM(D85,F85)</f>
        <v>19942</v>
      </c>
      <c r="I85" s="77"/>
      <c r="L85" s="77"/>
      <c r="O85" s="77"/>
      <c r="P85" s="77"/>
      <c r="Q85" s="77"/>
      <c r="U85" s="95"/>
      <c r="V85" s="95"/>
      <c r="X85" s="95"/>
      <c r="Y85" s="94"/>
      <c r="Z85" s="93"/>
      <c r="AA85" s="93"/>
      <c r="AB85" s="93"/>
      <c r="AC85" s="92"/>
      <c r="AD85" s="92"/>
      <c r="AG85" s="92"/>
    </row>
    <row r="86" spans="1:33" s="4" customFormat="1" ht="11.25" customHeight="1" x14ac:dyDescent="0.2">
      <c r="A86" s="21">
        <v>9</v>
      </c>
      <c r="B86" s="3" t="s">
        <v>31</v>
      </c>
      <c r="C86" s="29"/>
      <c r="D86" s="28"/>
      <c r="E86" s="19">
        <v>7</v>
      </c>
      <c r="F86" s="20">
        <v>19682</v>
      </c>
      <c r="G86" s="18">
        <f>SUM(C86,E86)</f>
        <v>7</v>
      </c>
      <c r="H86" s="18">
        <f>SUM(D86,F86)</f>
        <v>19682</v>
      </c>
      <c r="I86" s="77"/>
      <c r="L86" s="77"/>
      <c r="U86" s="95"/>
      <c r="V86" s="95"/>
      <c r="X86" s="95"/>
      <c r="Y86" s="94"/>
      <c r="Z86" s="93"/>
      <c r="AA86" s="93"/>
      <c r="AB86" s="93"/>
      <c r="AC86" s="92"/>
      <c r="AD86" s="92"/>
      <c r="AG86" s="92"/>
    </row>
    <row r="87" spans="1:33" s="4" customFormat="1" ht="11.25" customHeight="1" x14ac:dyDescent="0.2">
      <c r="A87" s="146">
        <v>10</v>
      </c>
      <c r="B87" s="145" t="s">
        <v>23</v>
      </c>
      <c r="C87" s="143">
        <v>6</v>
      </c>
      <c r="D87" s="157">
        <v>12756</v>
      </c>
      <c r="E87" s="143">
        <v>1</v>
      </c>
      <c r="F87" s="142">
        <v>569</v>
      </c>
      <c r="G87" s="141">
        <f>SUM(C87,E87)</f>
        <v>7</v>
      </c>
      <c r="H87" s="141">
        <f>SUM(D87,F87)</f>
        <v>13325</v>
      </c>
    </row>
    <row r="88" spans="1:33" s="4" customFormat="1" ht="11.25" customHeight="1" x14ac:dyDescent="0.2">
      <c r="A88" s="21">
        <v>11</v>
      </c>
      <c r="B88" s="3" t="s">
        <v>21</v>
      </c>
      <c r="C88" s="19">
        <v>6</v>
      </c>
      <c r="D88" s="20">
        <v>10451</v>
      </c>
      <c r="E88" s="19">
        <v>20</v>
      </c>
      <c r="F88" s="18">
        <v>1701</v>
      </c>
      <c r="G88" s="19">
        <f>SUM(C88,E88)</f>
        <v>26</v>
      </c>
      <c r="H88" s="18">
        <f>SUM(D88,F88)</f>
        <v>12152</v>
      </c>
      <c r="L88" s="77"/>
      <c r="O88" s="77"/>
      <c r="P88" s="77"/>
      <c r="U88" s="95"/>
      <c r="V88" s="95"/>
      <c r="X88" s="95"/>
      <c r="Y88" s="94"/>
      <c r="Z88" s="93"/>
      <c r="AA88" s="93"/>
      <c r="AB88" s="93"/>
      <c r="AC88" s="92"/>
      <c r="AD88" s="92"/>
      <c r="AG88" s="92"/>
    </row>
    <row r="89" spans="1:33" s="4" customFormat="1" ht="11.25" customHeight="1" x14ac:dyDescent="0.2">
      <c r="A89" s="26">
        <v>12</v>
      </c>
      <c r="B89" s="25" t="s">
        <v>24</v>
      </c>
      <c r="C89" s="23">
        <v>1</v>
      </c>
      <c r="D89" s="24">
        <v>1246</v>
      </c>
      <c r="E89" s="23">
        <v>2</v>
      </c>
      <c r="F89" s="24">
        <v>9003</v>
      </c>
      <c r="G89" s="22">
        <f>SUM(C89,E89)</f>
        <v>3</v>
      </c>
      <c r="H89" s="22">
        <f>SUM(D89,F89)</f>
        <v>10249</v>
      </c>
    </row>
    <row r="90" spans="1:33" s="4" customFormat="1" ht="11.25" customHeight="1" x14ac:dyDescent="0.2">
      <c r="A90" s="21">
        <v>13</v>
      </c>
      <c r="B90" s="3" t="s">
        <v>27</v>
      </c>
      <c r="C90" s="19">
        <v>4</v>
      </c>
      <c r="D90" s="20">
        <v>6209</v>
      </c>
      <c r="E90" s="19">
        <v>3</v>
      </c>
      <c r="F90" s="20">
        <v>3848</v>
      </c>
      <c r="G90" s="18">
        <f>SUM(C90,E90)</f>
        <v>7</v>
      </c>
      <c r="H90" s="18">
        <f>SUM(D90,F90)</f>
        <v>10057</v>
      </c>
    </row>
    <row r="91" spans="1:33" s="4" customFormat="1" ht="11.25" customHeight="1" x14ac:dyDescent="0.2">
      <c r="A91" s="26">
        <v>14</v>
      </c>
      <c r="B91" s="25" t="s">
        <v>26</v>
      </c>
      <c r="C91" s="23">
        <v>17</v>
      </c>
      <c r="D91" s="24">
        <v>7185</v>
      </c>
      <c r="E91" s="23">
        <v>24</v>
      </c>
      <c r="F91" s="24">
        <v>2501</v>
      </c>
      <c r="G91" s="22">
        <f>SUM(C91,E91)</f>
        <v>41</v>
      </c>
      <c r="H91" s="22">
        <f>SUM(D91,F91)</f>
        <v>9686</v>
      </c>
      <c r="I91" s="77"/>
      <c r="L91" s="77"/>
      <c r="U91" s="95"/>
      <c r="V91" s="95"/>
      <c r="X91" s="95"/>
      <c r="Y91" s="94"/>
      <c r="Z91" s="93"/>
      <c r="AA91" s="93"/>
      <c r="AB91" s="93"/>
      <c r="AC91" s="92"/>
      <c r="AD91" s="92"/>
      <c r="AG91" s="92"/>
    </row>
    <row r="92" spans="1:33" s="4" customFormat="1" ht="11.25" customHeight="1" x14ac:dyDescent="0.2">
      <c r="A92" s="21">
        <v>15</v>
      </c>
      <c r="B92" s="3" t="s">
        <v>22</v>
      </c>
      <c r="C92" s="19">
        <v>5</v>
      </c>
      <c r="D92" s="18">
        <v>2536</v>
      </c>
      <c r="E92" s="19">
        <v>5</v>
      </c>
      <c r="F92" s="20">
        <v>1050</v>
      </c>
      <c r="G92" s="18">
        <f>SUM(C92,E92)</f>
        <v>10</v>
      </c>
      <c r="H92" s="18">
        <f>SUM(D92,F92)</f>
        <v>3586</v>
      </c>
      <c r="I92" s="77"/>
      <c r="L92" s="77"/>
      <c r="U92" s="95"/>
      <c r="V92" s="95"/>
      <c r="X92" s="95"/>
      <c r="Y92" s="94"/>
      <c r="Z92" s="93"/>
      <c r="AA92" s="93"/>
      <c r="AB92" s="93"/>
      <c r="AC92" s="92"/>
      <c r="AD92" s="92"/>
      <c r="AG92" s="92"/>
    </row>
    <row r="93" spans="1:33" s="4" customFormat="1" ht="11.25" customHeight="1" x14ac:dyDescent="0.2">
      <c r="A93" s="26">
        <v>16</v>
      </c>
      <c r="B93" s="85" t="s">
        <v>13</v>
      </c>
      <c r="C93" s="31"/>
      <c r="D93" s="30"/>
      <c r="E93" s="84">
        <v>1</v>
      </c>
      <c r="F93" s="83">
        <v>2587</v>
      </c>
      <c r="G93" s="22">
        <f>SUM(C93,E93)</f>
        <v>1</v>
      </c>
      <c r="H93" s="22">
        <f>SUM(D93,F93)</f>
        <v>2587</v>
      </c>
      <c r="I93" s="77"/>
      <c r="U93" s="95"/>
      <c r="V93" s="95"/>
      <c r="X93" s="95"/>
      <c r="Y93" s="94"/>
      <c r="Z93" s="93"/>
      <c r="AA93" s="93"/>
      <c r="AB93" s="93"/>
      <c r="AC93" s="92"/>
      <c r="AD93" s="92"/>
      <c r="AG93" s="92"/>
    </row>
    <row r="94" spans="1:33" s="4" customFormat="1" ht="11.25" customHeight="1" x14ac:dyDescent="0.2">
      <c r="A94" s="21">
        <v>17</v>
      </c>
      <c r="B94" s="3" t="s">
        <v>19</v>
      </c>
      <c r="C94" s="19">
        <v>1</v>
      </c>
      <c r="D94" s="20">
        <v>523</v>
      </c>
      <c r="E94" s="19">
        <v>10</v>
      </c>
      <c r="F94" s="20">
        <v>631</v>
      </c>
      <c r="G94" s="18">
        <f>SUM(C94,E94)</f>
        <v>11</v>
      </c>
      <c r="H94" s="18">
        <f>SUM(D94,F94)</f>
        <v>1154</v>
      </c>
      <c r="O94" s="77"/>
      <c r="P94" s="77"/>
      <c r="Q94" s="77"/>
      <c r="U94" s="95"/>
      <c r="V94" s="95"/>
      <c r="X94" s="95"/>
      <c r="Y94" s="94"/>
      <c r="Z94" s="93"/>
      <c r="AA94" s="93"/>
      <c r="AB94" s="93"/>
      <c r="AC94" s="92"/>
      <c r="AD94" s="92"/>
      <c r="AG94" s="92"/>
    </row>
    <row r="95" spans="1:33" s="4" customFormat="1" ht="11.25" customHeight="1" x14ac:dyDescent="0.2">
      <c r="A95" s="26">
        <v>18</v>
      </c>
      <c r="B95" s="25" t="s">
        <v>14</v>
      </c>
      <c r="C95" s="31"/>
      <c r="D95" s="30"/>
      <c r="E95" s="31">
        <v>1</v>
      </c>
      <c r="F95" s="30">
        <v>1021</v>
      </c>
      <c r="G95" s="22">
        <f>SUM(C95,E95)</f>
        <v>1</v>
      </c>
      <c r="H95" s="22">
        <f>SUM(D95,F95)</f>
        <v>1021</v>
      </c>
      <c r="I95" s="77"/>
      <c r="L95" s="77"/>
      <c r="U95" s="95"/>
      <c r="V95" s="95"/>
      <c r="X95" s="95"/>
      <c r="Y95" s="94"/>
      <c r="Z95" s="93"/>
      <c r="AA95" s="93"/>
      <c r="AB95" s="93"/>
      <c r="AC95" s="92"/>
      <c r="AD95" s="92"/>
      <c r="AG95" s="92"/>
    </row>
    <row r="96" spans="1:33" s="4" customFormat="1" ht="11.25" customHeight="1" x14ac:dyDescent="0.2">
      <c r="A96" s="21">
        <v>19</v>
      </c>
      <c r="B96" s="3" t="s">
        <v>17</v>
      </c>
      <c r="C96" s="29"/>
      <c r="D96" s="28"/>
      <c r="E96" s="19">
        <v>2</v>
      </c>
      <c r="F96" s="20">
        <v>677</v>
      </c>
      <c r="G96" s="18">
        <f>SUM(C96,E96)</f>
        <v>2</v>
      </c>
      <c r="H96" s="18">
        <f>SUM(D96,F96)</f>
        <v>677</v>
      </c>
      <c r="I96" s="77"/>
      <c r="L96" s="77"/>
      <c r="O96" s="77"/>
      <c r="P96" s="77"/>
      <c r="Q96" s="77"/>
      <c r="U96" s="95"/>
      <c r="V96" s="95"/>
      <c r="X96" s="95"/>
      <c r="Y96" s="94"/>
      <c r="Z96" s="93"/>
      <c r="AA96" s="93"/>
      <c r="AB96" s="93"/>
      <c r="AC96" s="92"/>
      <c r="AD96" s="92"/>
      <c r="AG96" s="92"/>
    </row>
    <row r="97" spans="1:33" s="4" customFormat="1" ht="11.25" customHeight="1" x14ac:dyDescent="0.2">
      <c r="A97" s="26">
        <v>20</v>
      </c>
      <c r="B97" s="25" t="s">
        <v>12</v>
      </c>
      <c r="C97" s="31"/>
      <c r="D97" s="30"/>
      <c r="E97" s="31">
        <v>1</v>
      </c>
      <c r="F97" s="30">
        <v>159</v>
      </c>
      <c r="G97" s="22">
        <f>SUM(C97,E97)</f>
        <v>1</v>
      </c>
      <c r="H97" s="22">
        <f>SUM(D97,F97)</f>
        <v>159</v>
      </c>
    </row>
    <row r="98" spans="1:33" s="4" customFormat="1" ht="11.25" customHeight="1" x14ac:dyDescent="0.2">
      <c r="A98" s="21">
        <v>21</v>
      </c>
      <c r="B98" s="3" t="s">
        <v>16</v>
      </c>
      <c r="C98" s="19">
        <v>1</v>
      </c>
      <c r="D98" s="20">
        <v>83</v>
      </c>
      <c r="E98" s="19">
        <v>1</v>
      </c>
      <c r="F98" s="20">
        <v>9</v>
      </c>
      <c r="G98" s="18">
        <f>SUM(C98,E98)</f>
        <v>2</v>
      </c>
      <c r="H98" s="18">
        <f>SUM(D98,F98)</f>
        <v>92</v>
      </c>
    </row>
    <row r="99" spans="1:33" s="4" customFormat="1" ht="11.25" customHeight="1" x14ac:dyDescent="0.2">
      <c r="A99" s="26">
        <v>22</v>
      </c>
      <c r="B99" s="25" t="s">
        <v>15</v>
      </c>
      <c r="C99" s="23">
        <v>2</v>
      </c>
      <c r="D99" s="24">
        <v>1</v>
      </c>
      <c r="E99" s="23"/>
      <c r="F99" s="24"/>
      <c r="G99" s="22">
        <f>SUM(C99,E99)</f>
        <v>2</v>
      </c>
      <c r="H99" s="22">
        <f>SUM(D99,F99)</f>
        <v>1</v>
      </c>
      <c r="L99" s="77"/>
      <c r="U99" s="95"/>
      <c r="V99" s="95"/>
      <c r="X99" s="95"/>
      <c r="Y99" s="94"/>
      <c r="Z99" s="93"/>
      <c r="AA99" s="93"/>
      <c r="AB99" s="93"/>
      <c r="AC99" s="92"/>
      <c r="AD99" s="92"/>
      <c r="AG99" s="92"/>
    </row>
    <row r="100" spans="1:33" s="4" customFormat="1" ht="11.25" customHeight="1" x14ac:dyDescent="0.2">
      <c r="A100" s="1"/>
      <c r="B100" s="1"/>
      <c r="C100" s="114"/>
      <c r="D100" s="1"/>
      <c r="E100" s="114"/>
      <c r="F100" s="1"/>
      <c r="G100" s="114"/>
      <c r="H100" s="1"/>
      <c r="O100" s="77"/>
      <c r="Q100" s="77"/>
      <c r="U100" s="95"/>
      <c r="V100" s="95"/>
      <c r="X100" s="95"/>
      <c r="Y100" s="94"/>
      <c r="Z100" s="93"/>
      <c r="AA100" s="93"/>
      <c r="AB100" s="93"/>
      <c r="AC100" s="92"/>
      <c r="AD100" s="92"/>
      <c r="AG100" s="92"/>
    </row>
    <row r="101" spans="1:33" s="4" customFormat="1" ht="11.25" customHeight="1" x14ac:dyDescent="0.2">
      <c r="A101" s="26"/>
      <c r="B101" s="25" t="s">
        <v>50</v>
      </c>
      <c r="C101" s="31"/>
      <c r="D101" s="30"/>
      <c r="E101" s="31"/>
      <c r="F101" s="75"/>
      <c r="G101" s="23">
        <v>6</v>
      </c>
      <c r="H101" s="22">
        <v>456</v>
      </c>
      <c r="L101" s="77"/>
      <c r="O101" s="77"/>
      <c r="P101" s="77"/>
      <c r="U101" s="95"/>
      <c r="V101" s="95"/>
      <c r="X101" s="95"/>
      <c r="Y101" s="94"/>
      <c r="Z101" s="93"/>
      <c r="AA101" s="93"/>
      <c r="AB101" s="93"/>
      <c r="AC101" s="92"/>
      <c r="AD101" s="92"/>
      <c r="AG101" s="92"/>
    </row>
    <row r="102" spans="1:33" s="4" customFormat="1" ht="11.25" customHeight="1" thickBot="1" x14ac:dyDescent="0.25">
      <c r="A102" s="162"/>
      <c r="B102" s="161"/>
      <c r="C102" s="160"/>
      <c r="D102" s="159"/>
      <c r="E102" s="160"/>
      <c r="F102" s="159"/>
      <c r="G102" s="158"/>
      <c r="H102" s="158"/>
    </row>
    <row r="103" spans="1:33" s="4" customFormat="1" ht="11.25" customHeight="1" thickBot="1" x14ac:dyDescent="0.25">
      <c r="A103" s="12"/>
      <c r="B103" s="12" t="s">
        <v>3</v>
      </c>
      <c r="C103" s="149">
        <f>SUM(C78:C97)</f>
        <v>195</v>
      </c>
      <c r="D103" s="148">
        <f>SUM(D78:D97)</f>
        <v>195609</v>
      </c>
      <c r="E103" s="149">
        <f>SUM(E78:E97)</f>
        <v>347</v>
      </c>
      <c r="F103" s="148">
        <f>SUM(F78:F97)</f>
        <v>339439</v>
      </c>
      <c r="G103" s="149">
        <f>SUM(G78:G101)</f>
        <v>552</v>
      </c>
      <c r="H103" s="148">
        <f>SUM(H78:H101)</f>
        <v>535597</v>
      </c>
      <c r="O103" s="77"/>
      <c r="P103" s="77"/>
      <c r="U103" s="95"/>
      <c r="V103" s="95"/>
      <c r="X103" s="95"/>
      <c r="Y103" s="94"/>
      <c r="Z103" s="93"/>
      <c r="AA103" s="93"/>
      <c r="AB103" s="93"/>
      <c r="AC103" s="92"/>
      <c r="AD103" s="92"/>
      <c r="AG103" s="92"/>
    </row>
    <row r="104" spans="1:33" ht="7.5" customHeight="1" x14ac:dyDescent="0.2">
      <c r="A104" s="8"/>
      <c r="B104" s="8"/>
      <c r="C104" s="68"/>
      <c r="D104" s="68"/>
      <c r="E104" s="68"/>
      <c r="F104" s="68"/>
      <c r="G104" s="68"/>
      <c r="H104" s="68"/>
      <c r="O104" s="2"/>
      <c r="U104" s="90"/>
      <c r="V104" s="90"/>
      <c r="X104" s="90"/>
      <c r="Y104" s="89"/>
      <c r="Z104" s="88"/>
      <c r="AA104" s="88"/>
      <c r="AB104" s="88"/>
      <c r="AC104" s="87"/>
      <c r="AD104" s="87"/>
      <c r="AG104" s="87"/>
    </row>
    <row r="105" spans="1:33" ht="11.25" customHeight="1" x14ac:dyDescent="0.2">
      <c r="A105" s="4" t="s">
        <v>2</v>
      </c>
      <c r="B105" s="7" t="s">
        <v>1</v>
      </c>
      <c r="C105" s="6"/>
      <c r="D105" s="6"/>
      <c r="E105" s="5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1.25" customHeight="1" x14ac:dyDescent="0.2">
      <c r="A106" s="8"/>
      <c r="B106" s="69" t="s">
        <v>0</v>
      </c>
      <c r="C106" s="68"/>
      <c r="D106" s="68"/>
      <c r="E106" s="68"/>
      <c r="F106" s="68"/>
      <c r="G106" s="68"/>
      <c r="H106" s="68"/>
      <c r="L106" s="2"/>
      <c r="O106" s="2"/>
      <c r="U106" s="90"/>
      <c r="V106" s="90"/>
      <c r="X106" s="90"/>
      <c r="Y106" s="89"/>
      <c r="Z106" s="88"/>
      <c r="AA106" s="88"/>
      <c r="AB106" s="88"/>
      <c r="AC106" s="87"/>
      <c r="AD106" s="87"/>
      <c r="AG106" s="87"/>
    </row>
    <row r="110" spans="1:33" ht="15.75" x14ac:dyDescent="0.2">
      <c r="A110" s="67" t="s">
        <v>49</v>
      </c>
      <c r="B110" s="66" t="s">
        <v>71</v>
      </c>
      <c r="C110" s="65"/>
      <c r="D110" s="65"/>
      <c r="E110" s="65"/>
      <c r="F110" s="65"/>
      <c r="G110" s="65"/>
      <c r="H110" s="91"/>
    </row>
    <row r="111" spans="1:33" ht="7.5" customHeight="1" thickBot="1" x14ac:dyDescent="0.25">
      <c r="A111" s="64"/>
      <c r="B111" s="64"/>
      <c r="C111" s="64"/>
      <c r="D111" s="64"/>
      <c r="E111" s="64"/>
      <c r="F111" s="64"/>
      <c r="G111" s="64"/>
      <c r="H111" s="64"/>
    </row>
    <row r="112" spans="1:33" s="96" customFormat="1" ht="15.75" customHeight="1" thickBot="1" x14ac:dyDescent="0.25">
      <c r="A112" s="63" t="s">
        <v>47</v>
      </c>
      <c r="B112" s="55" t="s">
        <v>46</v>
      </c>
      <c r="C112" s="105" t="s">
        <v>45</v>
      </c>
      <c r="D112" s="104"/>
      <c r="E112" s="103" t="s">
        <v>44</v>
      </c>
      <c r="F112" s="102"/>
      <c r="G112" s="101" t="s">
        <v>43</v>
      </c>
      <c r="H112" s="101"/>
      <c r="W112" s="98"/>
    </row>
    <row r="113" spans="1:33" s="96" customFormat="1" ht="26.25" thickBot="1" x14ac:dyDescent="0.25">
      <c r="A113" s="55"/>
      <c r="B113" s="55"/>
      <c r="C113" s="58" t="s">
        <v>42</v>
      </c>
      <c r="D113" s="57" t="s">
        <v>41</v>
      </c>
      <c r="E113" s="58" t="s">
        <v>42</v>
      </c>
      <c r="F113" s="57" t="s">
        <v>41</v>
      </c>
      <c r="G113" s="56" t="s">
        <v>42</v>
      </c>
      <c r="H113" s="56" t="s">
        <v>41</v>
      </c>
      <c r="U113" s="100"/>
      <c r="V113" s="100"/>
      <c r="W113" s="100"/>
      <c r="X113" s="100"/>
      <c r="Y113" s="99"/>
      <c r="Z113" s="98"/>
      <c r="AA113" s="98"/>
      <c r="AB113" s="98"/>
      <c r="AC113" s="97"/>
    </row>
    <row r="114" spans="1:33" s="96" customFormat="1" ht="17.25" customHeight="1" thickBot="1" x14ac:dyDescent="0.25">
      <c r="A114" s="55"/>
      <c r="B114" s="55"/>
      <c r="C114" s="54"/>
      <c r="D114" s="52" t="s">
        <v>40</v>
      </c>
      <c r="E114" s="53"/>
      <c r="F114" s="52" t="s">
        <v>54</v>
      </c>
      <c r="G114" s="51"/>
      <c r="H114" s="50" t="s">
        <v>52</v>
      </c>
    </row>
    <row r="115" spans="1:33" s="4" customFormat="1" ht="11.25" customHeight="1" x14ac:dyDescent="0.2">
      <c r="A115" s="21">
        <v>1</v>
      </c>
      <c r="B115" s="3" t="s">
        <v>37</v>
      </c>
      <c r="C115" s="29">
        <v>1</v>
      </c>
      <c r="D115" s="28">
        <v>2194</v>
      </c>
      <c r="E115" s="19">
        <v>15</v>
      </c>
      <c r="F115" s="20">
        <v>274718</v>
      </c>
      <c r="G115" s="18">
        <f>SUM(C115,E115)</f>
        <v>16</v>
      </c>
      <c r="H115" s="18">
        <f>SUM(D115,F115)</f>
        <v>276912</v>
      </c>
      <c r="I115" s="77"/>
      <c r="L115" s="77"/>
      <c r="O115" s="77"/>
      <c r="P115" s="77"/>
      <c r="Q115" s="77"/>
      <c r="U115" s="95"/>
      <c r="V115" s="95"/>
      <c r="X115" s="95"/>
      <c r="Y115" s="94"/>
      <c r="Z115" s="93"/>
      <c r="AA115" s="93"/>
      <c r="AB115" s="93"/>
      <c r="AC115" s="92"/>
      <c r="AD115" s="92"/>
      <c r="AG115" s="92"/>
    </row>
    <row r="116" spans="1:33" s="4" customFormat="1" ht="11.25" customHeight="1" x14ac:dyDescent="0.2">
      <c r="A116" s="26">
        <v>2</v>
      </c>
      <c r="B116" s="25" t="s">
        <v>36</v>
      </c>
      <c r="C116" s="23">
        <v>70</v>
      </c>
      <c r="D116" s="24">
        <v>70224</v>
      </c>
      <c r="E116" s="23">
        <v>92</v>
      </c>
      <c r="F116" s="24">
        <v>23055</v>
      </c>
      <c r="G116" s="22">
        <f>SUM(C116,E116)</f>
        <v>162</v>
      </c>
      <c r="H116" s="22">
        <f>SUM(D116,F116)</f>
        <v>93279</v>
      </c>
      <c r="I116" s="77"/>
      <c r="L116" s="77"/>
      <c r="O116" s="77"/>
      <c r="P116" s="77"/>
      <c r="Q116" s="77"/>
      <c r="U116" s="95"/>
      <c r="V116" s="95"/>
      <c r="X116" s="95"/>
      <c r="Y116" s="94"/>
      <c r="Z116" s="93"/>
      <c r="AA116" s="93"/>
      <c r="AB116" s="93"/>
      <c r="AC116" s="92"/>
      <c r="AD116" s="92"/>
      <c r="AG116" s="92"/>
    </row>
    <row r="117" spans="1:33" s="4" customFormat="1" ht="11.25" customHeight="1" x14ac:dyDescent="0.2">
      <c r="A117" s="21">
        <v>3</v>
      </c>
      <c r="B117" s="3" t="s">
        <v>32</v>
      </c>
      <c r="C117" s="19">
        <v>37</v>
      </c>
      <c r="D117" s="20">
        <v>44588</v>
      </c>
      <c r="E117" s="19">
        <v>112</v>
      </c>
      <c r="F117" s="20">
        <v>5464</v>
      </c>
      <c r="G117" s="18">
        <f>SUM(C117,E117)</f>
        <v>149</v>
      </c>
      <c r="H117" s="18">
        <f>SUM(D117,F117)</f>
        <v>50052</v>
      </c>
      <c r="I117" s="77"/>
      <c r="L117" s="77"/>
      <c r="O117" s="77"/>
      <c r="P117" s="77"/>
      <c r="U117" s="95"/>
      <c r="V117" s="95"/>
      <c r="X117" s="95"/>
      <c r="Y117" s="94"/>
      <c r="Z117" s="93"/>
      <c r="AA117" s="93"/>
      <c r="AB117" s="93"/>
      <c r="AC117" s="92"/>
      <c r="AD117" s="92"/>
      <c r="AG117" s="92"/>
    </row>
    <row r="118" spans="1:33" s="4" customFormat="1" ht="11.25" customHeight="1" x14ac:dyDescent="0.2">
      <c r="A118" s="26">
        <v>4</v>
      </c>
      <c r="B118" s="25" t="s">
        <v>28</v>
      </c>
      <c r="C118" s="23">
        <v>10</v>
      </c>
      <c r="D118" s="24">
        <v>42411</v>
      </c>
      <c r="E118" s="23">
        <v>11</v>
      </c>
      <c r="F118" s="24">
        <v>3442</v>
      </c>
      <c r="G118" s="22">
        <f>SUM(C118,E118)</f>
        <v>21</v>
      </c>
      <c r="H118" s="22">
        <f>SUM(D118,F118)</f>
        <v>45853</v>
      </c>
      <c r="I118" s="77"/>
      <c r="L118" s="77"/>
      <c r="U118" s="95"/>
      <c r="V118" s="95"/>
      <c r="X118" s="95"/>
      <c r="Y118" s="94"/>
      <c r="Z118" s="93"/>
      <c r="AA118" s="93"/>
      <c r="AB118" s="93"/>
      <c r="AC118" s="92"/>
      <c r="AD118" s="92"/>
      <c r="AG118" s="92"/>
    </row>
    <row r="119" spans="1:33" s="4" customFormat="1" ht="11.25" customHeight="1" x14ac:dyDescent="0.2">
      <c r="A119" s="21">
        <v>5</v>
      </c>
      <c r="B119" s="3" t="s">
        <v>35</v>
      </c>
      <c r="C119" s="19">
        <v>55</v>
      </c>
      <c r="D119" s="20">
        <v>28747</v>
      </c>
      <c r="E119" s="19">
        <v>81</v>
      </c>
      <c r="F119" s="20">
        <v>7259</v>
      </c>
      <c r="G119" s="18">
        <f>SUM(C119,E119)</f>
        <v>136</v>
      </c>
      <c r="H119" s="18">
        <f>SUM(D119,F119)</f>
        <v>36006</v>
      </c>
      <c r="I119" s="77"/>
      <c r="L119" s="77"/>
      <c r="O119" s="77"/>
      <c r="P119" s="77"/>
      <c r="U119" s="95"/>
      <c r="V119" s="95"/>
      <c r="X119" s="95"/>
      <c r="Y119" s="94"/>
      <c r="Z119" s="93"/>
      <c r="AA119" s="93"/>
      <c r="AB119" s="93"/>
      <c r="AC119" s="92"/>
      <c r="AD119" s="92"/>
      <c r="AG119" s="92"/>
    </row>
    <row r="120" spans="1:33" s="4" customFormat="1" ht="11.25" customHeight="1" x14ac:dyDescent="0.2">
      <c r="A120" s="26">
        <v>6</v>
      </c>
      <c r="B120" s="25" t="s">
        <v>30</v>
      </c>
      <c r="C120" s="31">
        <v>1</v>
      </c>
      <c r="D120" s="30">
        <v>7019</v>
      </c>
      <c r="E120" s="23">
        <v>5</v>
      </c>
      <c r="F120" s="24">
        <v>27448</v>
      </c>
      <c r="G120" s="22">
        <f>SUM(C120,E120)</f>
        <v>6</v>
      </c>
      <c r="H120" s="22">
        <f>SUM(D120,F120)</f>
        <v>34467</v>
      </c>
      <c r="I120" s="77"/>
      <c r="L120" s="77"/>
      <c r="U120" s="95"/>
      <c r="V120" s="95"/>
      <c r="X120" s="95"/>
      <c r="Y120" s="94"/>
      <c r="Z120" s="93"/>
      <c r="AA120" s="93"/>
      <c r="AB120" s="93"/>
      <c r="AC120" s="92"/>
      <c r="AD120" s="92"/>
      <c r="AG120" s="92"/>
    </row>
    <row r="121" spans="1:33" s="4" customFormat="1" ht="11.25" customHeight="1" x14ac:dyDescent="0.2">
      <c r="A121" s="21">
        <v>7</v>
      </c>
      <c r="B121" s="3" t="s">
        <v>29</v>
      </c>
      <c r="C121" s="19">
        <v>6</v>
      </c>
      <c r="D121" s="20">
        <v>16956</v>
      </c>
      <c r="E121" s="19">
        <v>11</v>
      </c>
      <c r="F121" s="20">
        <v>14603</v>
      </c>
      <c r="G121" s="18">
        <f>SUM(C121,E121)</f>
        <v>17</v>
      </c>
      <c r="H121" s="18">
        <f>SUM(D121,F121)</f>
        <v>31559</v>
      </c>
      <c r="I121" s="77"/>
      <c r="L121" s="77"/>
      <c r="O121" s="77"/>
      <c r="P121" s="77"/>
      <c r="Q121" s="77"/>
      <c r="U121" s="95"/>
      <c r="V121" s="95"/>
      <c r="X121" s="95"/>
      <c r="Y121" s="94"/>
      <c r="Z121" s="93"/>
      <c r="AA121" s="93"/>
      <c r="AB121" s="93"/>
      <c r="AC121" s="92"/>
      <c r="AD121" s="92"/>
      <c r="AG121" s="92"/>
    </row>
    <row r="122" spans="1:33" s="4" customFormat="1" ht="11.25" customHeight="1" x14ac:dyDescent="0.2">
      <c r="A122" s="26">
        <v>8</v>
      </c>
      <c r="B122" s="25" t="s">
        <v>25</v>
      </c>
      <c r="C122" s="31"/>
      <c r="D122" s="30"/>
      <c r="E122" s="23">
        <v>5</v>
      </c>
      <c r="F122" s="24">
        <v>26997</v>
      </c>
      <c r="G122" s="22">
        <f>SUM(C122,E122)</f>
        <v>5</v>
      </c>
      <c r="H122" s="22">
        <f>SUM(D122,F122)</f>
        <v>26997</v>
      </c>
      <c r="I122" s="77"/>
      <c r="L122" s="77"/>
      <c r="O122" s="77"/>
      <c r="P122" s="77"/>
      <c r="Q122" s="77"/>
      <c r="U122" s="95"/>
      <c r="V122" s="95"/>
      <c r="X122" s="95"/>
      <c r="Y122" s="94"/>
      <c r="Z122" s="93"/>
      <c r="AA122" s="93"/>
      <c r="AB122" s="93"/>
      <c r="AC122" s="92"/>
      <c r="AD122" s="92"/>
      <c r="AG122" s="92"/>
    </row>
    <row r="123" spans="1:33" s="4" customFormat="1" ht="11.25" customHeight="1" x14ac:dyDescent="0.2">
      <c r="A123" s="21">
        <v>9</v>
      </c>
      <c r="B123" s="3" t="s">
        <v>31</v>
      </c>
      <c r="C123" s="29"/>
      <c r="D123" s="28"/>
      <c r="E123" s="19">
        <v>8</v>
      </c>
      <c r="F123" s="20">
        <v>23307</v>
      </c>
      <c r="G123" s="18">
        <f>SUM(C123,E123)</f>
        <v>8</v>
      </c>
      <c r="H123" s="18">
        <f>SUM(D123,F123)</f>
        <v>23307</v>
      </c>
      <c r="I123" s="77"/>
      <c r="L123" s="77"/>
      <c r="U123" s="95"/>
      <c r="V123" s="95"/>
      <c r="X123" s="95"/>
      <c r="Y123" s="94"/>
      <c r="Z123" s="93"/>
      <c r="AA123" s="93"/>
      <c r="AB123" s="93"/>
      <c r="AC123" s="92"/>
      <c r="AD123" s="92"/>
      <c r="AG123" s="92"/>
    </row>
    <row r="124" spans="1:33" s="4" customFormat="1" ht="11.25" customHeight="1" x14ac:dyDescent="0.2">
      <c r="A124" s="26">
        <v>10</v>
      </c>
      <c r="B124" s="25" t="s">
        <v>24</v>
      </c>
      <c r="C124" s="23">
        <v>1</v>
      </c>
      <c r="D124" s="24">
        <v>3776</v>
      </c>
      <c r="E124" s="23">
        <v>2</v>
      </c>
      <c r="F124" s="24">
        <v>10760</v>
      </c>
      <c r="G124" s="22">
        <f>SUM(C124,E124)</f>
        <v>3</v>
      </c>
      <c r="H124" s="22">
        <f>SUM(D124,F124)</f>
        <v>14536</v>
      </c>
    </row>
    <row r="125" spans="1:33" s="4" customFormat="1" ht="11.25" customHeight="1" x14ac:dyDescent="0.2">
      <c r="A125" s="140">
        <v>11</v>
      </c>
      <c r="B125" s="139" t="s">
        <v>23</v>
      </c>
      <c r="C125" s="137">
        <v>7</v>
      </c>
      <c r="D125" s="147">
        <v>14107</v>
      </c>
      <c r="E125" s="137">
        <v>1</v>
      </c>
      <c r="F125" s="136">
        <v>240</v>
      </c>
      <c r="G125" s="135">
        <f>SUM(C125,E125)</f>
        <v>8</v>
      </c>
      <c r="H125" s="135">
        <f>SUM(D125,F125)</f>
        <v>14347</v>
      </c>
      <c r="L125" s="77"/>
      <c r="O125" s="77"/>
      <c r="P125" s="77"/>
      <c r="U125" s="95"/>
      <c r="V125" s="95"/>
      <c r="X125" s="95"/>
      <c r="Y125" s="94"/>
      <c r="Z125" s="93"/>
      <c r="AA125" s="93"/>
      <c r="AB125" s="93"/>
      <c r="AC125" s="92"/>
      <c r="AD125" s="92"/>
      <c r="AG125" s="92"/>
    </row>
    <row r="126" spans="1:33" s="4" customFormat="1" ht="11.25" customHeight="1" x14ac:dyDescent="0.2">
      <c r="A126" s="26">
        <v>12</v>
      </c>
      <c r="B126" s="25" t="s">
        <v>21</v>
      </c>
      <c r="C126" s="23">
        <v>7</v>
      </c>
      <c r="D126" s="24">
        <v>11980</v>
      </c>
      <c r="E126" s="23">
        <v>22</v>
      </c>
      <c r="F126" s="22">
        <v>2144</v>
      </c>
      <c r="G126" s="23">
        <f>SUM(C126,E126)</f>
        <v>29</v>
      </c>
      <c r="H126" s="22">
        <f>SUM(D126,F126)</f>
        <v>14124</v>
      </c>
    </row>
    <row r="127" spans="1:33" s="4" customFormat="1" ht="11.25" customHeight="1" x14ac:dyDescent="0.2">
      <c r="A127" s="21">
        <v>13</v>
      </c>
      <c r="B127" s="3" t="s">
        <v>27</v>
      </c>
      <c r="C127" s="19">
        <v>4</v>
      </c>
      <c r="D127" s="20">
        <v>9316</v>
      </c>
      <c r="E127" s="19">
        <v>2</v>
      </c>
      <c r="F127" s="20">
        <v>3552</v>
      </c>
      <c r="G127" s="18">
        <f>SUM(C127,E127)</f>
        <v>6</v>
      </c>
      <c r="H127" s="18">
        <f>SUM(D127,F127)</f>
        <v>12868</v>
      </c>
    </row>
    <row r="128" spans="1:33" s="4" customFormat="1" ht="11.25" customHeight="1" x14ac:dyDescent="0.2">
      <c r="A128" s="26">
        <v>14</v>
      </c>
      <c r="B128" s="25" t="s">
        <v>26</v>
      </c>
      <c r="C128" s="23">
        <v>20</v>
      </c>
      <c r="D128" s="24">
        <v>8716</v>
      </c>
      <c r="E128" s="23">
        <v>33</v>
      </c>
      <c r="F128" s="24">
        <v>3582</v>
      </c>
      <c r="G128" s="22">
        <f>SUM(C128,E128)</f>
        <v>53</v>
      </c>
      <c r="H128" s="22">
        <f>SUM(D128,F128)</f>
        <v>12298</v>
      </c>
      <c r="I128" s="77"/>
      <c r="L128" s="77"/>
      <c r="U128" s="95"/>
      <c r="V128" s="95"/>
      <c r="X128" s="95"/>
      <c r="Y128" s="94"/>
      <c r="Z128" s="93"/>
      <c r="AA128" s="93"/>
      <c r="AB128" s="93"/>
      <c r="AC128" s="92"/>
      <c r="AD128" s="92"/>
      <c r="AG128" s="92"/>
    </row>
    <row r="129" spans="1:33" s="4" customFormat="1" ht="11.25" customHeight="1" x14ac:dyDescent="0.2">
      <c r="A129" s="21">
        <v>15</v>
      </c>
      <c r="B129" s="3" t="s">
        <v>22</v>
      </c>
      <c r="C129" s="19">
        <v>5</v>
      </c>
      <c r="D129" s="18">
        <v>6332</v>
      </c>
      <c r="E129" s="19">
        <v>10</v>
      </c>
      <c r="F129" s="20">
        <v>1447</v>
      </c>
      <c r="G129" s="18">
        <f>SUM(C129,E129)</f>
        <v>15</v>
      </c>
      <c r="H129" s="18">
        <f>SUM(D129,F129)</f>
        <v>7779</v>
      </c>
      <c r="I129" s="77"/>
      <c r="L129" s="77"/>
      <c r="U129" s="95"/>
      <c r="V129" s="95"/>
      <c r="X129" s="95"/>
      <c r="Y129" s="94"/>
      <c r="Z129" s="93"/>
      <c r="AA129" s="93"/>
      <c r="AB129" s="93"/>
      <c r="AC129" s="92"/>
      <c r="AD129" s="92"/>
      <c r="AG129" s="92"/>
    </row>
    <row r="130" spans="1:33" s="4" customFormat="1" ht="11.25" customHeight="1" x14ac:dyDescent="0.2">
      <c r="A130" s="26">
        <v>16</v>
      </c>
      <c r="B130" s="25" t="s">
        <v>20</v>
      </c>
      <c r="C130" s="31"/>
      <c r="D130" s="30"/>
      <c r="E130" s="31">
        <v>1</v>
      </c>
      <c r="F130" s="30">
        <v>3843</v>
      </c>
      <c r="G130" s="22">
        <f>SUM(C130,E130)</f>
        <v>1</v>
      </c>
      <c r="H130" s="22">
        <f>SUM(D130,F130)</f>
        <v>3843</v>
      </c>
      <c r="I130" s="77"/>
      <c r="L130" s="77"/>
      <c r="O130" s="77"/>
      <c r="P130" s="77"/>
      <c r="U130" s="95"/>
      <c r="V130" s="95"/>
      <c r="X130" s="95"/>
      <c r="Y130" s="94"/>
      <c r="Z130" s="93"/>
      <c r="AA130" s="93"/>
      <c r="AB130" s="93"/>
      <c r="AC130" s="92"/>
      <c r="AD130" s="92"/>
      <c r="AG130" s="92"/>
    </row>
    <row r="131" spans="1:33" s="4" customFormat="1" ht="11.25" customHeight="1" x14ac:dyDescent="0.2">
      <c r="A131" s="21">
        <v>17</v>
      </c>
      <c r="B131" s="4" t="s">
        <v>13</v>
      </c>
      <c r="C131" s="29"/>
      <c r="D131" s="28"/>
      <c r="E131" s="34">
        <v>1</v>
      </c>
      <c r="F131" s="33">
        <v>2697</v>
      </c>
      <c r="G131" s="18">
        <f>SUM(C131,E131)</f>
        <v>1</v>
      </c>
      <c r="H131" s="18">
        <f>SUM(D131,F131)</f>
        <v>2697</v>
      </c>
      <c r="I131" s="77"/>
      <c r="U131" s="95"/>
      <c r="V131" s="95"/>
      <c r="X131" s="95"/>
      <c r="Y131" s="94"/>
      <c r="Z131" s="93"/>
      <c r="AA131" s="93"/>
      <c r="AB131" s="93"/>
      <c r="AC131" s="92"/>
      <c r="AD131" s="92"/>
      <c r="AG131" s="92"/>
    </row>
    <row r="132" spans="1:33" s="4" customFormat="1" ht="11.25" customHeight="1" x14ac:dyDescent="0.2">
      <c r="A132" s="26">
        <v>18</v>
      </c>
      <c r="B132" s="25" t="s">
        <v>17</v>
      </c>
      <c r="C132" s="31"/>
      <c r="D132" s="30"/>
      <c r="E132" s="23">
        <v>2</v>
      </c>
      <c r="F132" s="24">
        <v>1538</v>
      </c>
      <c r="G132" s="22">
        <f>SUM(C132,E132)</f>
        <v>2</v>
      </c>
      <c r="H132" s="22">
        <f>SUM(D132,F132)</f>
        <v>1538</v>
      </c>
      <c r="O132" s="77"/>
      <c r="P132" s="77"/>
      <c r="Q132" s="77"/>
      <c r="U132" s="95"/>
      <c r="V132" s="95"/>
      <c r="X132" s="95"/>
      <c r="Y132" s="94"/>
      <c r="Z132" s="93"/>
      <c r="AA132" s="93"/>
      <c r="AB132" s="93"/>
      <c r="AC132" s="92"/>
      <c r="AD132" s="92"/>
      <c r="AG132" s="92"/>
    </row>
    <row r="133" spans="1:33" s="4" customFormat="1" ht="11.25" customHeight="1" x14ac:dyDescent="0.2">
      <c r="A133" s="21">
        <v>19</v>
      </c>
      <c r="B133" s="3" t="s">
        <v>19</v>
      </c>
      <c r="C133" s="19">
        <v>1</v>
      </c>
      <c r="D133" s="20">
        <v>635</v>
      </c>
      <c r="E133" s="19">
        <v>11</v>
      </c>
      <c r="F133" s="20">
        <v>836</v>
      </c>
      <c r="G133" s="18">
        <f>SUM(C133,E133)</f>
        <v>12</v>
      </c>
      <c r="H133" s="18">
        <f>SUM(D133,F133)</f>
        <v>1471</v>
      </c>
      <c r="I133" s="77"/>
      <c r="L133" s="77"/>
      <c r="U133" s="95"/>
      <c r="V133" s="95"/>
      <c r="X133" s="95"/>
      <c r="Y133" s="94"/>
      <c r="Z133" s="93"/>
      <c r="AA133" s="93"/>
      <c r="AB133" s="93"/>
      <c r="AC133" s="92"/>
      <c r="AD133" s="92"/>
      <c r="AG133" s="92"/>
    </row>
    <row r="134" spans="1:33" s="4" customFormat="1" ht="11.25" customHeight="1" x14ac:dyDescent="0.2">
      <c r="A134" s="26">
        <v>20</v>
      </c>
      <c r="B134" s="25" t="s">
        <v>14</v>
      </c>
      <c r="C134" s="31"/>
      <c r="D134" s="30"/>
      <c r="E134" s="31">
        <v>1</v>
      </c>
      <c r="F134" s="30">
        <v>975</v>
      </c>
      <c r="G134" s="22">
        <f>SUM(C134,E134)</f>
        <v>1</v>
      </c>
      <c r="H134" s="22">
        <f>SUM(D134,F134)</f>
        <v>975</v>
      </c>
      <c r="I134" s="77"/>
      <c r="L134" s="77"/>
      <c r="O134" s="77"/>
      <c r="P134" s="77"/>
      <c r="Q134" s="77"/>
      <c r="U134" s="95"/>
      <c r="V134" s="95"/>
      <c r="X134" s="95"/>
      <c r="Y134" s="94"/>
      <c r="Z134" s="93"/>
      <c r="AA134" s="93"/>
      <c r="AB134" s="93"/>
      <c r="AC134" s="92"/>
      <c r="AD134" s="92"/>
      <c r="AG134" s="92"/>
    </row>
    <row r="135" spans="1:33" s="4" customFormat="1" ht="11.25" customHeight="1" x14ac:dyDescent="0.2">
      <c r="A135" s="21">
        <v>21</v>
      </c>
      <c r="B135" s="3" t="s">
        <v>16</v>
      </c>
      <c r="C135" s="19">
        <v>1</v>
      </c>
      <c r="D135" s="20">
        <v>314</v>
      </c>
      <c r="E135" s="19">
        <v>2</v>
      </c>
      <c r="F135" s="20">
        <v>122</v>
      </c>
      <c r="G135" s="18">
        <f>SUM(C135,E135)</f>
        <v>3</v>
      </c>
      <c r="H135" s="18">
        <f>SUM(D135,F135)</f>
        <v>436</v>
      </c>
    </row>
    <row r="136" spans="1:33" s="4" customFormat="1" ht="11.25" customHeight="1" x14ac:dyDescent="0.2">
      <c r="A136" s="26">
        <v>22</v>
      </c>
      <c r="B136" s="25" t="s">
        <v>15</v>
      </c>
      <c r="C136" s="23"/>
      <c r="D136" s="24"/>
      <c r="E136" s="23">
        <v>3</v>
      </c>
      <c r="F136" s="24">
        <v>227</v>
      </c>
      <c r="G136" s="22">
        <f>SUM(C136,E136)</f>
        <v>3</v>
      </c>
      <c r="H136" s="22">
        <f>SUM(D136,F136)</f>
        <v>227</v>
      </c>
    </row>
    <row r="137" spans="1:33" s="4" customFormat="1" ht="11.25" customHeight="1" x14ac:dyDescent="0.2">
      <c r="A137" s="21">
        <v>23</v>
      </c>
      <c r="B137" s="3" t="s">
        <v>12</v>
      </c>
      <c r="C137" s="29"/>
      <c r="D137" s="28"/>
      <c r="E137" s="29">
        <v>1</v>
      </c>
      <c r="F137" s="28">
        <v>189</v>
      </c>
      <c r="G137" s="18">
        <f>SUM(C137,E137)</f>
        <v>1</v>
      </c>
      <c r="H137" s="18">
        <f>SUM(D137,F137)</f>
        <v>189</v>
      </c>
      <c r="L137" s="77"/>
      <c r="U137" s="95"/>
      <c r="V137" s="95"/>
      <c r="X137" s="95"/>
      <c r="Y137" s="94"/>
      <c r="Z137" s="93"/>
      <c r="AA137" s="93"/>
      <c r="AB137" s="93"/>
      <c r="AC137" s="92"/>
      <c r="AD137" s="92"/>
      <c r="AG137" s="92"/>
    </row>
    <row r="138" spans="1:33" s="4" customFormat="1" ht="11.25" customHeight="1" x14ac:dyDescent="0.2">
      <c r="A138" s="115"/>
      <c r="B138" s="115"/>
      <c r="C138" s="116"/>
      <c r="D138" s="115"/>
      <c r="E138" s="116"/>
      <c r="F138" s="115"/>
      <c r="G138" s="116"/>
      <c r="H138" s="115"/>
      <c r="O138" s="77"/>
      <c r="Q138" s="77"/>
      <c r="U138" s="95"/>
      <c r="V138" s="95"/>
      <c r="X138" s="95"/>
      <c r="Y138" s="94"/>
      <c r="Z138" s="93"/>
      <c r="AA138" s="93"/>
      <c r="AB138" s="93"/>
      <c r="AC138" s="92"/>
      <c r="AD138" s="92"/>
      <c r="AG138" s="92"/>
    </row>
    <row r="139" spans="1:33" s="4" customFormat="1" ht="11.25" customHeight="1" x14ac:dyDescent="0.2">
      <c r="A139" s="21"/>
      <c r="B139" s="3" t="s">
        <v>50</v>
      </c>
      <c r="C139" s="29"/>
      <c r="D139" s="28"/>
      <c r="E139" s="29"/>
      <c r="F139" s="76"/>
      <c r="G139" s="19">
        <v>11</v>
      </c>
      <c r="H139" s="18">
        <v>492</v>
      </c>
      <c r="L139" s="77"/>
      <c r="O139" s="77"/>
      <c r="P139" s="77"/>
      <c r="U139" s="95"/>
      <c r="V139" s="95"/>
      <c r="X139" s="95"/>
      <c r="Y139" s="94"/>
      <c r="Z139" s="93"/>
      <c r="AA139" s="93"/>
      <c r="AB139" s="93"/>
      <c r="AC139" s="92"/>
      <c r="AD139" s="92"/>
      <c r="AG139" s="92"/>
    </row>
    <row r="140" spans="1:33" s="4" customFormat="1" ht="11.25" customHeight="1" thickBot="1" x14ac:dyDescent="0.25">
      <c r="A140" s="154"/>
      <c r="B140" s="153"/>
      <c r="C140" s="152"/>
      <c r="D140" s="151"/>
      <c r="E140" s="152"/>
      <c r="F140" s="151"/>
      <c r="G140" s="150"/>
      <c r="H140" s="150"/>
    </row>
    <row r="141" spans="1:33" s="4" customFormat="1" ht="11.25" customHeight="1" thickBot="1" x14ac:dyDescent="0.25">
      <c r="A141" s="12"/>
      <c r="B141" s="12" t="s">
        <v>3</v>
      </c>
      <c r="C141" s="149">
        <f>SUM(C115:C137)</f>
        <v>226</v>
      </c>
      <c r="D141" s="148">
        <f>SUM(D115:D137)</f>
        <v>267315</v>
      </c>
      <c r="E141" s="149">
        <f>SUM(E115:E137)</f>
        <v>432</v>
      </c>
      <c r="F141" s="148">
        <f>SUM(F115:F137)</f>
        <v>438445</v>
      </c>
      <c r="G141" s="149">
        <f>SUM(G115:G139)</f>
        <v>669</v>
      </c>
      <c r="H141" s="148">
        <f>SUM(H115:H139)</f>
        <v>706252</v>
      </c>
      <c r="O141" s="77"/>
      <c r="P141" s="77"/>
      <c r="U141" s="95"/>
      <c r="V141" s="95"/>
      <c r="X141" s="95"/>
      <c r="Y141" s="94"/>
      <c r="Z141" s="93"/>
      <c r="AA141" s="93"/>
      <c r="AB141" s="93"/>
      <c r="AC141" s="92"/>
      <c r="AD141" s="92"/>
      <c r="AG141" s="92"/>
    </row>
    <row r="142" spans="1:33" ht="7.5" customHeight="1" x14ac:dyDescent="0.2">
      <c r="A142" s="8"/>
      <c r="B142" s="8"/>
      <c r="C142" s="68"/>
      <c r="D142" s="68"/>
      <c r="E142" s="68"/>
      <c r="F142" s="68"/>
      <c r="G142" s="68"/>
      <c r="H142" s="68"/>
      <c r="O142" s="2"/>
      <c r="U142" s="90"/>
      <c r="V142" s="90"/>
      <c r="X142" s="90"/>
      <c r="Y142" s="89"/>
      <c r="Z142" s="88"/>
      <c r="AA142" s="88"/>
      <c r="AB142" s="88"/>
      <c r="AC142" s="87"/>
      <c r="AD142" s="87"/>
      <c r="AG142" s="87"/>
    </row>
    <row r="143" spans="1:33" ht="11.25" customHeight="1" x14ac:dyDescent="0.2">
      <c r="A143" s="4" t="s">
        <v>2</v>
      </c>
      <c r="B143" s="7" t="s">
        <v>1</v>
      </c>
      <c r="C143" s="6"/>
      <c r="D143" s="6"/>
      <c r="E143" s="5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1.25" customHeight="1" x14ac:dyDescent="0.2">
      <c r="A144" s="8"/>
      <c r="B144" s="69" t="s">
        <v>0</v>
      </c>
      <c r="C144" s="68"/>
      <c r="D144" s="68"/>
      <c r="E144" s="68"/>
      <c r="F144" s="68"/>
      <c r="G144" s="68"/>
      <c r="H144" s="68"/>
      <c r="L144" s="2"/>
      <c r="O144" s="2"/>
      <c r="U144" s="90"/>
      <c r="V144" s="90"/>
      <c r="X144" s="90"/>
      <c r="Y144" s="89"/>
      <c r="Z144" s="88"/>
      <c r="AA144" s="88"/>
      <c r="AB144" s="88"/>
      <c r="AC144" s="87"/>
      <c r="AD144" s="87"/>
      <c r="AG144" s="87"/>
    </row>
    <row r="148" spans="1:33" ht="15.75" x14ac:dyDescent="0.2">
      <c r="A148" s="67" t="s">
        <v>49</v>
      </c>
      <c r="B148" s="66" t="s">
        <v>70</v>
      </c>
      <c r="C148" s="65"/>
      <c r="D148" s="65"/>
      <c r="E148" s="65"/>
      <c r="F148" s="65"/>
      <c r="G148" s="65"/>
      <c r="H148" s="91"/>
    </row>
    <row r="149" spans="1:33" ht="7.5" customHeight="1" thickBot="1" x14ac:dyDescent="0.25">
      <c r="A149" s="64"/>
      <c r="B149" s="64"/>
      <c r="C149" s="64"/>
      <c r="D149" s="64"/>
      <c r="E149" s="64"/>
      <c r="F149" s="64"/>
      <c r="G149" s="64"/>
      <c r="H149" s="64"/>
    </row>
    <row r="150" spans="1:33" s="96" customFormat="1" ht="15.75" customHeight="1" thickBot="1" x14ac:dyDescent="0.25">
      <c r="A150" s="63" t="s">
        <v>47</v>
      </c>
      <c r="B150" s="55" t="s">
        <v>46</v>
      </c>
      <c r="C150" s="105" t="s">
        <v>45</v>
      </c>
      <c r="D150" s="104"/>
      <c r="E150" s="103" t="s">
        <v>44</v>
      </c>
      <c r="F150" s="102"/>
      <c r="G150" s="101" t="s">
        <v>43</v>
      </c>
      <c r="H150" s="101"/>
      <c r="W150" s="98"/>
    </row>
    <row r="151" spans="1:33" s="96" customFormat="1" ht="26.25" thickBot="1" x14ac:dyDescent="0.25">
      <c r="A151" s="55"/>
      <c r="B151" s="55"/>
      <c r="C151" s="58" t="s">
        <v>42</v>
      </c>
      <c r="D151" s="57" t="s">
        <v>41</v>
      </c>
      <c r="E151" s="58" t="s">
        <v>42</v>
      </c>
      <c r="F151" s="57" t="s">
        <v>41</v>
      </c>
      <c r="G151" s="56" t="s">
        <v>42</v>
      </c>
      <c r="H151" s="56" t="s">
        <v>41</v>
      </c>
      <c r="U151" s="100"/>
      <c r="V151" s="100"/>
      <c r="W151" s="100"/>
      <c r="X151" s="100"/>
      <c r="Y151" s="99"/>
      <c r="Z151" s="98"/>
      <c r="AA151" s="98"/>
      <c r="AB151" s="98"/>
      <c r="AC151" s="97"/>
    </row>
    <row r="152" spans="1:33" s="96" customFormat="1" ht="17.25" customHeight="1" thickBot="1" x14ac:dyDescent="0.25">
      <c r="A152" s="55"/>
      <c r="B152" s="55"/>
      <c r="C152" s="54"/>
      <c r="D152" s="52" t="s">
        <v>40</v>
      </c>
      <c r="E152" s="53"/>
      <c r="F152" s="52" t="s">
        <v>54</v>
      </c>
      <c r="G152" s="51"/>
      <c r="H152" s="50" t="s">
        <v>52</v>
      </c>
    </row>
    <row r="153" spans="1:33" s="4" customFormat="1" ht="11.25" customHeight="1" x14ac:dyDescent="0.2">
      <c r="A153" s="21">
        <v>1</v>
      </c>
      <c r="B153" s="3" t="s">
        <v>37</v>
      </c>
      <c r="C153" s="29">
        <v>1</v>
      </c>
      <c r="D153" s="28">
        <v>2210</v>
      </c>
      <c r="E153" s="19">
        <v>15</v>
      </c>
      <c r="F153" s="20">
        <v>301977</v>
      </c>
      <c r="G153" s="18">
        <f>SUM(C153,E153)</f>
        <v>16</v>
      </c>
      <c r="H153" s="18">
        <f>SUM(D153,F153)</f>
        <v>304187</v>
      </c>
      <c r="I153" s="77"/>
      <c r="L153" s="77"/>
      <c r="O153" s="77"/>
      <c r="P153" s="77"/>
      <c r="Q153" s="77"/>
      <c r="U153" s="95"/>
      <c r="V153" s="95"/>
      <c r="X153" s="95"/>
      <c r="Y153" s="94"/>
      <c r="Z153" s="93"/>
      <c r="AA153" s="93"/>
      <c r="AB153" s="93"/>
      <c r="AC153" s="92"/>
      <c r="AD153" s="92"/>
      <c r="AG153" s="92"/>
    </row>
    <row r="154" spans="1:33" s="4" customFormat="1" ht="11.25" customHeight="1" x14ac:dyDescent="0.2">
      <c r="A154" s="26">
        <v>2</v>
      </c>
      <c r="B154" s="25" t="s">
        <v>36</v>
      </c>
      <c r="C154" s="23">
        <v>69</v>
      </c>
      <c r="D154" s="24">
        <v>72206</v>
      </c>
      <c r="E154" s="23">
        <v>86</v>
      </c>
      <c r="F154" s="24">
        <v>23159</v>
      </c>
      <c r="G154" s="22">
        <f>SUM(C154,E154)</f>
        <v>155</v>
      </c>
      <c r="H154" s="22">
        <f>SUM(D154,F154)</f>
        <v>95365</v>
      </c>
      <c r="I154" s="77"/>
      <c r="L154" s="77"/>
      <c r="O154" s="77"/>
      <c r="P154" s="77"/>
      <c r="Q154" s="77"/>
      <c r="U154" s="95"/>
      <c r="V154" s="95"/>
      <c r="X154" s="95"/>
      <c r="Y154" s="94"/>
      <c r="Z154" s="93"/>
      <c r="AA154" s="93"/>
      <c r="AB154" s="93"/>
      <c r="AC154" s="92"/>
      <c r="AD154" s="92"/>
      <c r="AG154" s="92"/>
    </row>
    <row r="155" spans="1:33" s="4" customFormat="1" ht="11.25" customHeight="1" x14ac:dyDescent="0.2">
      <c r="A155" s="21">
        <v>3</v>
      </c>
      <c r="B155" s="3" t="s">
        <v>32</v>
      </c>
      <c r="C155" s="19">
        <v>39</v>
      </c>
      <c r="D155" s="20">
        <v>44634</v>
      </c>
      <c r="E155" s="19">
        <v>112</v>
      </c>
      <c r="F155" s="20">
        <v>5248</v>
      </c>
      <c r="G155" s="18">
        <f>SUM(C155,E155)</f>
        <v>151</v>
      </c>
      <c r="H155" s="18">
        <f>SUM(D155,F155)</f>
        <v>49882</v>
      </c>
      <c r="I155" s="77"/>
      <c r="L155" s="77"/>
      <c r="O155" s="77"/>
      <c r="P155" s="77"/>
      <c r="U155" s="95"/>
      <c r="V155" s="95"/>
      <c r="X155" s="95"/>
      <c r="Y155" s="94"/>
      <c r="Z155" s="93"/>
      <c r="AA155" s="93"/>
      <c r="AB155" s="93"/>
      <c r="AC155" s="92"/>
      <c r="AD155" s="92"/>
      <c r="AG155" s="92"/>
    </row>
    <row r="156" spans="1:33" s="4" customFormat="1" ht="11.25" customHeight="1" x14ac:dyDescent="0.2">
      <c r="A156" s="26">
        <v>4</v>
      </c>
      <c r="B156" s="25" t="s">
        <v>28</v>
      </c>
      <c r="C156" s="23">
        <v>9</v>
      </c>
      <c r="D156" s="24">
        <v>46072</v>
      </c>
      <c r="E156" s="23">
        <v>9</v>
      </c>
      <c r="F156" s="24">
        <v>3491</v>
      </c>
      <c r="G156" s="22">
        <f>SUM(C156,E156)</f>
        <v>18</v>
      </c>
      <c r="H156" s="22">
        <f>SUM(D156,F156)</f>
        <v>49563</v>
      </c>
      <c r="I156" s="77"/>
      <c r="L156" s="77"/>
      <c r="U156" s="95"/>
      <c r="V156" s="95"/>
      <c r="X156" s="95"/>
      <c r="Y156" s="94"/>
      <c r="Z156" s="93"/>
      <c r="AA156" s="93"/>
      <c r="AB156" s="93"/>
      <c r="AC156" s="92"/>
      <c r="AD156" s="92"/>
      <c r="AG156" s="92"/>
    </row>
    <row r="157" spans="1:33" s="4" customFormat="1" ht="11.25" customHeight="1" x14ac:dyDescent="0.2">
      <c r="A157" s="21">
        <v>5</v>
      </c>
      <c r="B157" s="3" t="s">
        <v>35</v>
      </c>
      <c r="C157" s="19">
        <v>60</v>
      </c>
      <c r="D157" s="20">
        <v>30964</v>
      </c>
      <c r="E157" s="19">
        <v>85</v>
      </c>
      <c r="F157" s="20">
        <v>8603</v>
      </c>
      <c r="G157" s="18">
        <f>SUM(C157,E157)</f>
        <v>145</v>
      </c>
      <c r="H157" s="18">
        <f>SUM(D157,F157)</f>
        <v>39567</v>
      </c>
      <c r="I157" s="77"/>
      <c r="L157" s="77"/>
      <c r="O157" s="77"/>
      <c r="P157" s="77"/>
      <c r="U157" s="95"/>
      <c r="V157" s="95"/>
      <c r="X157" s="95"/>
      <c r="Y157" s="94"/>
      <c r="Z157" s="93"/>
      <c r="AA157" s="93"/>
      <c r="AB157" s="93"/>
      <c r="AC157" s="92"/>
      <c r="AD157" s="92"/>
      <c r="AG157" s="92"/>
    </row>
    <row r="158" spans="1:33" s="4" customFormat="1" ht="11.25" customHeight="1" x14ac:dyDescent="0.2">
      <c r="A158" s="26">
        <v>6</v>
      </c>
      <c r="B158" s="25" t="s">
        <v>30</v>
      </c>
      <c r="C158" s="31">
        <v>1</v>
      </c>
      <c r="D158" s="30">
        <v>7566</v>
      </c>
      <c r="E158" s="23">
        <v>5</v>
      </c>
      <c r="F158" s="24">
        <v>31044</v>
      </c>
      <c r="G158" s="22">
        <f>SUM(C158,E158)</f>
        <v>6</v>
      </c>
      <c r="H158" s="22">
        <f>SUM(D158,F158)</f>
        <v>38610</v>
      </c>
      <c r="I158" s="77"/>
      <c r="L158" s="77"/>
      <c r="U158" s="95"/>
      <c r="V158" s="95"/>
      <c r="X158" s="95"/>
      <c r="Y158" s="94"/>
      <c r="Z158" s="93"/>
      <c r="AA158" s="93"/>
      <c r="AB158" s="93"/>
      <c r="AC158" s="92"/>
      <c r="AD158" s="92"/>
      <c r="AG158" s="92"/>
    </row>
    <row r="159" spans="1:33" s="4" customFormat="1" ht="11.25" customHeight="1" x14ac:dyDescent="0.2">
      <c r="A159" s="21">
        <v>7</v>
      </c>
      <c r="B159" s="3" t="s">
        <v>29</v>
      </c>
      <c r="C159" s="19">
        <v>6</v>
      </c>
      <c r="D159" s="20">
        <v>17356</v>
      </c>
      <c r="E159" s="19">
        <v>12</v>
      </c>
      <c r="F159" s="20">
        <v>17242</v>
      </c>
      <c r="G159" s="18">
        <f>SUM(C159,E159)</f>
        <v>18</v>
      </c>
      <c r="H159" s="18">
        <f>SUM(D159,F159)</f>
        <v>34598</v>
      </c>
      <c r="I159" s="77"/>
      <c r="L159" s="77"/>
      <c r="O159" s="77"/>
      <c r="P159" s="77"/>
      <c r="Q159" s="77"/>
      <c r="U159" s="95"/>
      <c r="V159" s="95"/>
      <c r="X159" s="95"/>
      <c r="Y159" s="94"/>
      <c r="Z159" s="93"/>
      <c r="AA159" s="93"/>
      <c r="AB159" s="93"/>
      <c r="AC159" s="92"/>
      <c r="AD159" s="92"/>
      <c r="AG159" s="92"/>
    </row>
    <row r="160" spans="1:33" s="4" customFormat="1" ht="11.25" customHeight="1" x14ac:dyDescent="0.2">
      <c r="A160" s="26">
        <v>8</v>
      </c>
      <c r="B160" s="25" t="s">
        <v>25</v>
      </c>
      <c r="C160" s="31"/>
      <c r="D160" s="30"/>
      <c r="E160" s="23">
        <v>5</v>
      </c>
      <c r="F160" s="24">
        <v>29643</v>
      </c>
      <c r="G160" s="22">
        <f>SUM(C160,E160)</f>
        <v>5</v>
      </c>
      <c r="H160" s="22">
        <f>SUM(D160,F160)</f>
        <v>29643</v>
      </c>
      <c r="I160" s="77"/>
      <c r="L160" s="77"/>
      <c r="O160" s="77"/>
      <c r="P160" s="77"/>
      <c r="Q160" s="77"/>
      <c r="U160" s="95"/>
      <c r="V160" s="95"/>
      <c r="X160" s="95"/>
      <c r="Y160" s="94"/>
      <c r="Z160" s="93"/>
      <c r="AA160" s="93"/>
      <c r="AB160" s="93"/>
      <c r="AC160" s="92"/>
      <c r="AD160" s="92"/>
      <c r="AG160" s="92"/>
    </row>
    <row r="161" spans="1:33" s="4" customFormat="1" ht="11.25" customHeight="1" x14ac:dyDescent="0.2">
      <c r="A161" s="21">
        <v>9</v>
      </c>
      <c r="B161" s="3" t="s">
        <v>31</v>
      </c>
      <c r="C161" s="29"/>
      <c r="D161" s="28"/>
      <c r="E161" s="19">
        <v>9</v>
      </c>
      <c r="F161" s="20">
        <v>24823</v>
      </c>
      <c r="G161" s="18">
        <f>SUM(C161,E161)</f>
        <v>9</v>
      </c>
      <c r="H161" s="18">
        <f>SUM(D161,F161)</f>
        <v>24823</v>
      </c>
      <c r="I161" s="77"/>
      <c r="L161" s="77"/>
      <c r="U161" s="95"/>
      <c r="V161" s="95"/>
      <c r="X161" s="95"/>
      <c r="Y161" s="94"/>
      <c r="Z161" s="93"/>
      <c r="AA161" s="93"/>
      <c r="AB161" s="93"/>
      <c r="AC161" s="92"/>
      <c r="AD161" s="92"/>
      <c r="AG161" s="92"/>
    </row>
    <row r="162" spans="1:33" s="4" customFormat="1" ht="11.25" customHeight="1" x14ac:dyDescent="0.2">
      <c r="A162" s="26">
        <v>10</v>
      </c>
      <c r="B162" s="25" t="s">
        <v>21</v>
      </c>
      <c r="C162" s="23">
        <v>7</v>
      </c>
      <c r="D162" s="24">
        <v>12199</v>
      </c>
      <c r="E162" s="23">
        <v>23</v>
      </c>
      <c r="F162" s="24">
        <v>2584</v>
      </c>
      <c r="G162" s="22">
        <f>SUM(C162,E162)</f>
        <v>30</v>
      </c>
      <c r="H162" s="22">
        <f>SUM(D162,F162)</f>
        <v>14783</v>
      </c>
    </row>
    <row r="163" spans="1:33" s="4" customFormat="1" ht="11.25" customHeight="1" x14ac:dyDescent="0.2">
      <c r="A163" s="21">
        <v>11</v>
      </c>
      <c r="B163" s="3" t="s">
        <v>27</v>
      </c>
      <c r="C163" s="19">
        <v>4</v>
      </c>
      <c r="D163" s="20">
        <v>10414</v>
      </c>
      <c r="E163" s="19">
        <v>2</v>
      </c>
      <c r="F163" s="20">
        <v>3611</v>
      </c>
      <c r="G163" s="18">
        <f>SUM(C163,E163)</f>
        <v>6</v>
      </c>
      <c r="H163" s="18">
        <f>SUM(D163,F163)</f>
        <v>14025</v>
      </c>
      <c r="L163" s="77"/>
      <c r="O163" s="77"/>
      <c r="P163" s="77"/>
      <c r="U163" s="95"/>
      <c r="V163" s="95"/>
      <c r="X163" s="95"/>
      <c r="Y163" s="94"/>
      <c r="Z163" s="93"/>
      <c r="AA163" s="93"/>
      <c r="AB163" s="93"/>
      <c r="AC163" s="92"/>
      <c r="AD163" s="92"/>
      <c r="AG163" s="92"/>
    </row>
    <row r="164" spans="1:33" s="4" customFormat="1" ht="11.25" customHeight="1" x14ac:dyDescent="0.2">
      <c r="A164" s="146">
        <v>12</v>
      </c>
      <c r="B164" s="145" t="s">
        <v>23</v>
      </c>
      <c r="C164" s="143">
        <v>7</v>
      </c>
      <c r="D164" s="157">
        <v>13265.803</v>
      </c>
      <c r="E164" s="143">
        <v>1</v>
      </c>
      <c r="F164" s="156">
        <v>487.59199999999998</v>
      </c>
      <c r="G164" s="155">
        <f>SUM(C164,E164)</f>
        <v>8</v>
      </c>
      <c r="H164" s="141">
        <f>SUM(D164,F164)</f>
        <v>13753.395</v>
      </c>
    </row>
    <row r="165" spans="1:33" s="4" customFormat="1" ht="11.25" customHeight="1" x14ac:dyDescent="0.2">
      <c r="A165" s="21">
        <v>13</v>
      </c>
      <c r="B165" s="3" t="s">
        <v>26</v>
      </c>
      <c r="C165" s="19">
        <v>23</v>
      </c>
      <c r="D165" s="20">
        <v>9432</v>
      </c>
      <c r="E165" s="19">
        <v>28</v>
      </c>
      <c r="F165" s="20">
        <v>3283</v>
      </c>
      <c r="G165" s="18">
        <f>SUM(C165,E165)</f>
        <v>51</v>
      </c>
      <c r="H165" s="18">
        <f>SUM(D165,F165)</f>
        <v>12715</v>
      </c>
    </row>
    <row r="166" spans="1:33" s="4" customFormat="1" ht="11.25" customHeight="1" x14ac:dyDescent="0.2">
      <c r="A166" s="26">
        <v>14</v>
      </c>
      <c r="B166" s="25" t="s">
        <v>24</v>
      </c>
      <c r="C166" s="23">
        <v>1</v>
      </c>
      <c r="D166" s="24">
        <v>1848</v>
      </c>
      <c r="E166" s="23">
        <v>2</v>
      </c>
      <c r="F166" s="24">
        <v>8944</v>
      </c>
      <c r="G166" s="22">
        <f>SUM(C166,E166)</f>
        <v>3</v>
      </c>
      <c r="H166" s="22">
        <f>SUM(D166,F166)</f>
        <v>10792</v>
      </c>
      <c r="I166" s="77"/>
      <c r="L166" s="77"/>
      <c r="U166" s="95"/>
      <c r="V166" s="95"/>
      <c r="X166" s="95"/>
      <c r="Y166" s="94"/>
      <c r="Z166" s="93"/>
      <c r="AA166" s="93"/>
      <c r="AB166" s="93"/>
      <c r="AC166" s="92"/>
      <c r="AD166" s="92"/>
      <c r="AG166" s="92"/>
    </row>
    <row r="167" spans="1:33" s="4" customFormat="1" ht="11.25" customHeight="1" x14ac:dyDescent="0.2">
      <c r="A167" s="21">
        <v>15</v>
      </c>
      <c r="B167" s="3" t="s">
        <v>22</v>
      </c>
      <c r="C167" s="19">
        <v>5</v>
      </c>
      <c r="D167" s="18">
        <v>6518</v>
      </c>
      <c r="E167" s="19">
        <v>11</v>
      </c>
      <c r="F167" s="20">
        <v>2475</v>
      </c>
      <c r="G167" s="18">
        <f>SUM(C167,E167)</f>
        <v>16</v>
      </c>
      <c r="H167" s="18">
        <f>SUM(D167,F167)</f>
        <v>8993</v>
      </c>
      <c r="I167" s="77"/>
      <c r="L167" s="77"/>
      <c r="U167" s="95"/>
      <c r="V167" s="95"/>
      <c r="X167" s="95"/>
      <c r="Y167" s="94"/>
      <c r="Z167" s="93"/>
      <c r="AA167" s="93"/>
      <c r="AB167" s="93"/>
      <c r="AC167" s="92"/>
      <c r="AD167" s="92"/>
      <c r="AG167" s="92"/>
    </row>
    <row r="168" spans="1:33" s="4" customFormat="1" ht="11.25" customHeight="1" x14ac:dyDescent="0.2">
      <c r="A168" s="26">
        <v>16</v>
      </c>
      <c r="B168" s="25" t="s">
        <v>20</v>
      </c>
      <c r="C168" s="31"/>
      <c r="D168" s="30"/>
      <c r="E168" s="31">
        <v>1</v>
      </c>
      <c r="F168" s="30">
        <v>6550</v>
      </c>
      <c r="G168" s="22">
        <f>SUM(C168,E168)</f>
        <v>1</v>
      </c>
      <c r="H168" s="22">
        <f>SUM(D168,F168)</f>
        <v>6550</v>
      </c>
      <c r="I168" s="77"/>
      <c r="L168" s="77"/>
      <c r="O168" s="77"/>
      <c r="P168" s="77"/>
      <c r="U168" s="95"/>
      <c r="V168" s="95"/>
      <c r="X168" s="95"/>
      <c r="Y168" s="94"/>
      <c r="Z168" s="93"/>
      <c r="AA168" s="93"/>
      <c r="AB168" s="93"/>
      <c r="AC168" s="92"/>
      <c r="AD168" s="92"/>
      <c r="AG168" s="92"/>
    </row>
    <row r="169" spans="1:33" s="4" customFormat="1" ht="11.25" customHeight="1" x14ac:dyDescent="0.2">
      <c r="A169" s="21">
        <v>17</v>
      </c>
      <c r="B169" s="4" t="s">
        <v>13</v>
      </c>
      <c r="C169" s="29"/>
      <c r="D169" s="28"/>
      <c r="E169" s="34">
        <v>1</v>
      </c>
      <c r="F169" s="33">
        <v>2940</v>
      </c>
      <c r="G169" s="18">
        <f>SUM(C169,E169)</f>
        <v>1</v>
      </c>
      <c r="H169" s="18">
        <f>SUM(D169,F169)</f>
        <v>2940</v>
      </c>
      <c r="I169" s="77"/>
      <c r="U169" s="95"/>
      <c r="V169" s="95"/>
      <c r="X169" s="95"/>
      <c r="Y169" s="94"/>
      <c r="Z169" s="93"/>
      <c r="AA169" s="93"/>
      <c r="AB169" s="93"/>
      <c r="AC169" s="92"/>
      <c r="AD169" s="92"/>
      <c r="AG169" s="92"/>
    </row>
    <row r="170" spans="1:33" s="4" customFormat="1" ht="11.25" customHeight="1" x14ac:dyDescent="0.2">
      <c r="A170" s="26">
        <v>18</v>
      </c>
      <c r="B170" s="25" t="s">
        <v>17</v>
      </c>
      <c r="C170" s="31"/>
      <c r="D170" s="30"/>
      <c r="E170" s="23">
        <v>2</v>
      </c>
      <c r="F170" s="24">
        <v>1483</v>
      </c>
      <c r="G170" s="22">
        <f>SUM(C170,E170)</f>
        <v>2</v>
      </c>
      <c r="H170" s="22">
        <f>SUM(D170,F170)</f>
        <v>1483</v>
      </c>
      <c r="O170" s="77"/>
      <c r="P170" s="77"/>
      <c r="Q170" s="77"/>
      <c r="U170" s="95"/>
      <c r="V170" s="95"/>
      <c r="X170" s="95"/>
      <c r="Y170" s="94"/>
      <c r="Z170" s="93"/>
      <c r="AA170" s="93"/>
      <c r="AB170" s="93"/>
      <c r="AC170" s="92"/>
      <c r="AD170" s="92"/>
      <c r="AG170" s="92"/>
    </row>
    <row r="171" spans="1:33" s="4" customFormat="1" ht="11.25" customHeight="1" x14ac:dyDescent="0.2">
      <c r="A171" s="21">
        <v>19</v>
      </c>
      <c r="B171" s="3" t="s">
        <v>19</v>
      </c>
      <c r="C171" s="19">
        <v>2</v>
      </c>
      <c r="D171" s="20">
        <v>436</v>
      </c>
      <c r="E171" s="19">
        <v>12</v>
      </c>
      <c r="F171" s="20">
        <v>862</v>
      </c>
      <c r="G171" s="18">
        <f>SUM(C171,E171)</f>
        <v>14</v>
      </c>
      <c r="H171" s="18">
        <f>SUM(D171,F171)</f>
        <v>1298</v>
      </c>
      <c r="I171" s="77"/>
      <c r="L171" s="77"/>
      <c r="U171" s="95"/>
      <c r="V171" s="95"/>
      <c r="X171" s="95"/>
      <c r="Y171" s="94"/>
      <c r="Z171" s="93"/>
      <c r="AA171" s="93"/>
      <c r="AB171" s="93"/>
      <c r="AC171" s="92"/>
      <c r="AD171" s="92"/>
      <c r="AG171" s="92"/>
    </row>
    <row r="172" spans="1:33" s="4" customFormat="1" ht="11.25" customHeight="1" x14ac:dyDescent="0.2">
      <c r="A172" s="26">
        <v>20</v>
      </c>
      <c r="B172" s="25" t="s">
        <v>14</v>
      </c>
      <c r="C172" s="31"/>
      <c r="D172" s="30"/>
      <c r="E172" s="31">
        <v>1</v>
      </c>
      <c r="F172" s="30">
        <v>902</v>
      </c>
      <c r="G172" s="22">
        <f>SUM(C172,E172)</f>
        <v>1</v>
      </c>
      <c r="H172" s="22">
        <f>SUM(D172,F172)</f>
        <v>902</v>
      </c>
      <c r="I172" s="77"/>
      <c r="L172" s="77"/>
      <c r="O172" s="77"/>
      <c r="P172" s="77"/>
      <c r="Q172" s="77"/>
      <c r="U172" s="95"/>
      <c r="V172" s="95"/>
      <c r="X172" s="95"/>
      <c r="Y172" s="94"/>
      <c r="Z172" s="93"/>
      <c r="AA172" s="93"/>
      <c r="AB172" s="93"/>
      <c r="AC172" s="92"/>
      <c r="AD172" s="92"/>
      <c r="AG172" s="92"/>
    </row>
    <row r="173" spans="1:33" s="4" customFormat="1" ht="11.25" customHeight="1" x14ac:dyDescent="0.2">
      <c r="A173" s="21">
        <v>21</v>
      </c>
      <c r="B173" s="3" t="s">
        <v>15</v>
      </c>
      <c r="C173" s="19">
        <v>1</v>
      </c>
      <c r="D173" s="20">
        <v>206</v>
      </c>
      <c r="E173" s="19">
        <v>4</v>
      </c>
      <c r="F173" s="20">
        <v>404</v>
      </c>
      <c r="G173" s="18">
        <f>SUM(C173,E173)</f>
        <v>5</v>
      </c>
      <c r="H173" s="18">
        <f>SUM(D173,F173)</f>
        <v>610</v>
      </c>
    </row>
    <row r="174" spans="1:33" s="4" customFormat="1" ht="11.25" customHeight="1" x14ac:dyDescent="0.2">
      <c r="A174" s="26">
        <v>22</v>
      </c>
      <c r="B174" s="25" t="s">
        <v>12</v>
      </c>
      <c r="C174" s="31"/>
      <c r="D174" s="30"/>
      <c r="E174" s="31">
        <v>1</v>
      </c>
      <c r="F174" s="30">
        <v>259</v>
      </c>
      <c r="G174" s="22">
        <f>SUM(C174,E174)</f>
        <v>1</v>
      </c>
      <c r="H174" s="22">
        <f>SUM(D174,F174)</f>
        <v>259</v>
      </c>
    </row>
    <row r="175" spans="1:33" s="4" customFormat="1" ht="11.25" customHeight="1" x14ac:dyDescent="0.2">
      <c r="A175" s="21">
        <v>23</v>
      </c>
      <c r="B175" s="3" t="s">
        <v>16</v>
      </c>
      <c r="C175" s="19">
        <v>1</v>
      </c>
      <c r="D175" s="20">
        <v>174</v>
      </c>
      <c r="E175" s="19">
        <v>3</v>
      </c>
      <c r="F175" s="20">
        <v>58</v>
      </c>
      <c r="G175" s="18">
        <f>SUM(C175,E175)</f>
        <v>4</v>
      </c>
      <c r="H175" s="18">
        <f>SUM(D175,F175)</f>
        <v>232</v>
      </c>
      <c r="L175" s="77"/>
      <c r="U175" s="95"/>
      <c r="V175" s="95"/>
      <c r="X175" s="95"/>
      <c r="Y175" s="94"/>
      <c r="Z175" s="93"/>
      <c r="AA175" s="93"/>
      <c r="AB175" s="93"/>
      <c r="AC175" s="92"/>
      <c r="AD175" s="92"/>
      <c r="AG175" s="92"/>
    </row>
    <row r="176" spans="1:33" s="4" customFormat="1" ht="11.25" customHeight="1" x14ac:dyDescent="0.2">
      <c r="A176" s="115"/>
      <c r="B176" s="115"/>
      <c r="C176" s="116"/>
      <c r="D176" s="115"/>
      <c r="E176" s="116"/>
      <c r="F176" s="115"/>
      <c r="G176" s="116"/>
      <c r="H176" s="115"/>
      <c r="O176" s="77"/>
      <c r="Q176" s="77"/>
      <c r="U176" s="95"/>
      <c r="V176" s="95"/>
      <c r="X176" s="95"/>
      <c r="Y176" s="94"/>
      <c r="Z176" s="93"/>
      <c r="AA176" s="93"/>
      <c r="AB176" s="93"/>
      <c r="AC176" s="92"/>
      <c r="AD176" s="92"/>
      <c r="AG176" s="92"/>
    </row>
    <row r="177" spans="1:33" s="4" customFormat="1" ht="11.25" customHeight="1" x14ac:dyDescent="0.2">
      <c r="A177" s="21"/>
      <c r="B177" s="3" t="s">
        <v>50</v>
      </c>
      <c r="C177" s="29"/>
      <c r="D177" s="28"/>
      <c r="E177" s="29"/>
      <c r="F177" s="76"/>
      <c r="G177" s="19">
        <v>13</v>
      </c>
      <c r="H177" s="18">
        <v>726</v>
      </c>
      <c r="L177" s="77"/>
      <c r="O177" s="77"/>
      <c r="P177" s="77"/>
      <c r="U177" s="95"/>
      <c r="V177" s="95"/>
      <c r="X177" s="95"/>
      <c r="Y177" s="94"/>
      <c r="Z177" s="93"/>
      <c r="AA177" s="93"/>
      <c r="AB177" s="93"/>
      <c r="AC177" s="92"/>
      <c r="AD177" s="92"/>
      <c r="AG177" s="92"/>
    </row>
    <row r="178" spans="1:33" s="4" customFormat="1" ht="11.25" customHeight="1" thickBot="1" x14ac:dyDescent="0.25">
      <c r="A178" s="154"/>
      <c r="B178" s="153"/>
      <c r="C178" s="152"/>
      <c r="D178" s="151"/>
      <c r="E178" s="152"/>
      <c r="F178" s="151"/>
      <c r="G178" s="150"/>
      <c r="H178" s="150"/>
    </row>
    <row r="179" spans="1:33" s="4" customFormat="1" ht="11.25" customHeight="1" thickBot="1" x14ac:dyDescent="0.25">
      <c r="A179" s="12"/>
      <c r="B179" s="12" t="s">
        <v>3</v>
      </c>
      <c r="C179" s="149">
        <f>SUM(C153:C175)</f>
        <v>236</v>
      </c>
      <c r="D179" s="148">
        <f>SUM(D153:D175)</f>
        <v>275500.80300000001</v>
      </c>
      <c r="E179" s="149">
        <f>SUM(E153:E175)</f>
        <v>430</v>
      </c>
      <c r="F179" s="148">
        <f>SUM(F153:F175)</f>
        <v>480072.592</v>
      </c>
      <c r="G179" s="149">
        <f>SUM(G153:G177)</f>
        <v>679</v>
      </c>
      <c r="H179" s="148">
        <f>SUM(H153:H177)</f>
        <v>756299.39500000002</v>
      </c>
      <c r="O179" s="77"/>
      <c r="P179" s="77"/>
      <c r="U179" s="95"/>
      <c r="V179" s="95"/>
      <c r="X179" s="95"/>
      <c r="Y179" s="94"/>
      <c r="Z179" s="93"/>
      <c r="AA179" s="93"/>
      <c r="AB179" s="93"/>
      <c r="AC179" s="92"/>
      <c r="AD179" s="92"/>
      <c r="AG179" s="92"/>
    </row>
    <row r="180" spans="1:33" ht="7.5" customHeight="1" x14ac:dyDescent="0.2">
      <c r="A180" s="8"/>
      <c r="B180" s="8"/>
      <c r="C180" s="68"/>
      <c r="D180" s="68"/>
      <c r="E180" s="68"/>
      <c r="F180" s="68"/>
      <c r="G180" s="68"/>
      <c r="H180" s="68"/>
      <c r="O180" s="2"/>
      <c r="U180" s="90"/>
      <c r="V180" s="90"/>
      <c r="X180" s="90"/>
      <c r="Y180" s="89"/>
      <c r="Z180" s="88"/>
      <c r="AA180" s="88"/>
      <c r="AB180" s="88"/>
      <c r="AC180" s="87"/>
      <c r="AD180" s="87"/>
      <c r="AG180" s="87"/>
    </row>
    <row r="181" spans="1:33" ht="11.25" customHeight="1" x14ac:dyDescent="0.2">
      <c r="A181" s="4" t="s">
        <v>2</v>
      </c>
      <c r="B181" s="7" t="s">
        <v>1</v>
      </c>
      <c r="C181" s="6"/>
      <c r="D181" s="6"/>
      <c r="E181" s="5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1.25" customHeight="1" x14ac:dyDescent="0.2">
      <c r="A182" s="8"/>
      <c r="B182" s="69" t="s">
        <v>0</v>
      </c>
      <c r="C182" s="68"/>
      <c r="D182" s="68"/>
      <c r="E182" s="68"/>
      <c r="F182" s="68"/>
      <c r="G182" s="68"/>
      <c r="H182" s="68"/>
      <c r="L182" s="2"/>
      <c r="O182" s="2"/>
      <c r="U182" s="90"/>
      <c r="V182" s="90"/>
      <c r="X182" s="90"/>
      <c r="Y182" s="89"/>
      <c r="Z182" s="88"/>
      <c r="AA182" s="88"/>
      <c r="AB182" s="88"/>
      <c r="AC182" s="87"/>
      <c r="AD182" s="87"/>
      <c r="AG182" s="87"/>
    </row>
    <row r="186" spans="1:33" ht="15.75" x14ac:dyDescent="0.2">
      <c r="A186" s="67" t="s">
        <v>49</v>
      </c>
      <c r="B186" s="66" t="s">
        <v>69</v>
      </c>
      <c r="C186" s="65"/>
      <c r="D186" s="65"/>
      <c r="E186" s="65"/>
      <c r="F186" s="65"/>
      <c r="G186" s="65"/>
      <c r="H186" s="91"/>
    </row>
    <row r="187" spans="1:33" ht="7.5" customHeight="1" thickBot="1" x14ac:dyDescent="0.25">
      <c r="A187" s="64"/>
      <c r="B187" s="64"/>
      <c r="C187" s="64"/>
      <c r="D187" s="64"/>
      <c r="E187" s="64"/>
      <c r="F187" s="64"/>
      <c r="G187" s="64"/>
      <c r="H187" s="64"/>
    </row>
    <row r="188" spans="1:33" s="96" customFormat="1" ht="15.75" customHeight="1" thickBot="1" x14ac:dyDescent="0.25">
      <c r="A188" s="63" t="s">
        <v>47</v>
      </c>
      <c r="B188" s="55" t="s">
        <v>46</v>
      </c>
      <c r="C188" s="105" t="s">
        <v>45</v>
      </c>
      <c r="D188" s="104"/>
      <c r="E188" s="103" t="s">
        <v>44</v>
      </c>
      <c r="F188" s="102"/>
      <c r="G188" s="101" t="s">
        <v>43</v>
      </c>
      <c r="H188" s="101"/>
      <c r="W188" s="98"/>
    </row>
    <row r="189" spans="1:33" s="96" customFormat="1" ht="26.25" thickBot="1" x14ac:dyDescent="0.25">
      <c r="A189" s="55"/>
      <c r="B189" s="55"/>
      <c r="C189" s="58" t="s">
        <v>42</v>
      </c>
      <c r="D189" s="57" t="s">
        <v>41</v>
      </c>
      <c r="E189" s="58" t="s">
        <v>42</v>
      </c>
      <c r="F189" s="57" t="s">
        <v>41</v>
      </c>
      <c r="G189" s="56" t="s">
        <v>42</v>
      </c>
      <c r="H189" s="56" t="s">
        <v>41</v>
      </c>
      <c r="U189" s="100"/>
      <c r="V189" s="100"/>
      <c r="W189" s="100"/>
      <c r="X189" s="100"/>
      <c r="Y189" s="99"/>
      <c r="Z189" s="98"/>
      <c r="AA189" s="98"/>
      <c r="AB189" s="98"/>
      <c r="AC189" s="97"/>
    </row>
    <row r="190" spans="1:33" s="96" customFormat="1" ht="17.25" customHeight="1" thickBot="1" x14ac:dyDescent="0.25">
      <c r="A190" s="55"/>
      <c r="B190" s="55"/>
      <c r="C190" s="54"/>
      <c r="D190" s="52" t="s">
        <v>40</v>
      </c>
      <c r="E190" s="53"/>
      <c r="F190" s="52" t="s">
        <v>54</v>
      </c>
      <c r="G190" s="51"/>
      <c r="H190" s="50" t="s">
        <v>52</v>
      </c>
    </row>
    <row r="191" spans="1:33" s="4" customFormat="1" ht="11.25" customHeight="1" x14ac:dyDescent="0.2">
      <c r="A191" s="21">
        <v>1</v>
      </c>
      <c r="B191" s="3" t="s">
        <v>37</v>
      </c>
      <c r="C191" s="29">
        <v>1</v>
      </c>
      <c r="D191" s="28">
        <v>1716</v>
      </c>
      <c r="E191" s="19">
        <v>16</v>
      </c>
      <c r="F191" s="20">
        <v>314739</v>
      </c>
      <c r="G191" s="18">
        <f>SUM(C191,E191)</f>
        <v>17</v>
      </c>
      <c r="H191" s="18">
        <f>SUM(D191,F191)</f>
        <v>316455</v>
      </c>
      <c r="I191" s="77"/>
      <c r="L191" s="77"/>
      <c r="O191" s="77"/>
      <c r="P191" s="77"/>
      <c r="Q191" s="77"/>
      <c r="U191" s="95"/>
      <c r="V191" s="95"/>
      <c r="X191" s="95"/>
      <c r="Y191" s="94"/>
      <c r="Z191" s="93"/>
      <c r="AA191" s="93"/>
      <c r="AB191" s="93"/>
      <c r="AC191" s="92"/>
      <c r="AD191" s="92"/>
      <c r="AG191" s="92"/>
    </row>
    <row r="192" spans="1:33" s="4" customFormat="1" ht="11.25" customHeight="1" x14ac:dyDescent="0.2">
      <c r="A192" s="26">
        <v>2</v>
      </c>
      <c r="B192" s="25" t="s">
        <v>36</v>
      </c>
      <c r="C192" s="23">
        <v>66</v>
      </c>
      <c r="D192" s="24">
        <v>72552</v>
      </c>
      <c r="E192" s="23">
        <v>74</v>
      </c>
      <c r="F192" s="24">
        <v>20239</v>
      </c>
      <c r="G192" s="22">
        <f>SUM(C192,E192)</f>
        <v>140</v>
      </c>
      <c r="H192" s="22">
        <f>SUM(D192,F192)</f>
        <v>92791</v>
      </c>
      <c r="I192" s="77"/>
      <c r="L192" s="77"/>
      <c r="O192" s="77"/>
      <c r="P192" s="77"/>
      <c r="Q192" s="77"/>
      <c r="U192" s="95"/>
      <c r="V192" s="95"/>
      <c r="X192" s="95"/>
      <c r="Y192" s="94"/>
      <c r="Z192" s="93"/>
      <c r="AA192" s="93"/>
      <c r="AB192" s="93"/>
      <c r="AC192" s="92"/>
      <c r="AD192" s="92"/>
      <c r="AG192" s="92"/>
    </row>
    <row r="193" spans="1:33" s="4" customFormat="1" ht="11.25" customHeight="1" x14ac:dyDescent="0.2">
      <c r="A193" s="21">
        <v>3</v>
      </c>
      <c r="B193" s="3" t="s">
        <v>32</v>
      </c>
      <c r="C193" s="19">
        <v>39</v>
      </c>
      <c r="D193" s="20">
        <v>43589</v>
      </c>
      <c r="E193" s="19">
        <v>114</v>
      </c>
      <c r="F193" s="20">
        <v>5497</v>
      </c>
      <c r="G193" s="18">
        <f>SUM(C193,E193)</f>
        <v>153</v>
      </c>
      <c r="H193" s="18">
        <f>SUM(D193,F193)</f>
        <v>49086</v>
      </c>
      <c r="I193" s="77"/>
      <c r="L193" s="77"/>
      <c r="O193" s="77"/>
      <c r="P193" s="77"/>
      <c r="U193" s="95"/>
      <c r="V193" s="95"/>
      <c r="X193" s="95"/>
      <c r="Y193" s="94"/>
      <c r="Z193" s="93"/>
      <c r="AA193" s="93"/>
      <c r="AB193" s="93"/>
      <c r="AC193" s="92"/>
      <c r="AD193" s="92"/>
      <c r="AG193" s="92"/>
    </row>
    <row r="194" spans="1:33" s="4" customFormat="1" ht="11.25" customHeight="1" x14ac:dyDescent="0.2">
      <c r="A194" s="26">
        <v>4</v>
      </c>
      <c r="B194" s="25" t="s">
        <v>28</v>
      </c>
      <c r="C194" s="23">
        <v>10</v>
      </c>
      <c r="D194" s="24">
        <v>44906</v>
      </c>
      <c r="E194" s="23">
        <v>8</v>
      </c>
      <c r="F194" s="24">
        <v>3298</v>
      </c>
      <c r="G194" s="22">
        <f>SUM(C194,E194)</f>
        <v>18</v>
      </c>
      <c r="H194" s="22">
        <f>SUM(D194,F194)</f>
        <v>48204</v>
      </c>
      <c r="I194" s="77"/>
      <c r="L194" s="77"/>
      <c r="U194" s="95"/>
      <c r="V194" s="95"/>
      <c r="X194" s="95"/>
      <c r="Y194" s="94"/>
      <c r="Z194" s="93"/>
      <c r="AA194" s="93"/>
      <c r="AB194" s="93"/>
      <c r="AC194" s="92"/>
      <c r="AD194" s="92"/>
      <c r="AG194" s="92"/>
    </row>
    <row r="195" spans="1:33" s="4" customFormat="1" ht="11.25" customHeight="1" x14ac:dyDescent="0.2">
      <c r="A195" s="21">
        <v>5</v>
      </c>
      <c r="B195" s="3" t="s">
        <v>35</v>
      </c>
      <c r="C195" s="19">
        <v>58</v>
      </c>
      <c r="D195" s="20">
        <v>31512</v>
      </c>
      <c r="E195" s="19">
        <v>93</v>
      </c>
      <c r="F195" s="20">
        <v>10273</v>
      </c>
      <c r="G195" s="18">
        <f>SUM(C195,E195)</f>
        <v>151</v>
      </c>
      <c r="H195" s="18">
        <f>SUM(D195,F195)</f>
        <v>41785</v>
      </c>
      <c r="I195" s="77"/>
      <c r="L195" s="77"/>
      <c r="O195" s="77"/>
      <c r="P195" s="77"/>
      <c r="U195" s="95"/>
      <c r="V195" s="95"/>
      <c r="X195" s="95"/>
      <c r="Y195" s="94"/>
      <c r="Z195" s="93"/>
      <c r="AA195" s="93"/>
      <c r="AB195" s="93"/>
      <c r="AC195" s="92"/>
      <c r="AD195" s="92"/>
      <c r="AG195" s="92"/>
    </row>
    <row r="196" spans="1:33" s="4" customFormat="1" ht="11.25" customHeight="1" x14ac:dyDescent="0.2">
      <c r="A196" s="26">
        <v>6</v>
      </c>
      <c r="B196" s="25" t="s">
        <v>31</v>
      </c>
      <c r="C196" s="31"/>
      <c r="D196" s="30"/>
      <c r="E196" s="23">
        <v>10</v>
      </c>
      <c r="F196" s="24">
        <v>36382</v>
      </c>
      <c r="G196" s="22">
        <f>SUM(C196,E196)</f>
        <v>10</v>
      </c>
      <c r="H196" s="22">
        <f>SUM(D196,F196)</f>
        <v>36382</v>
      </c>
      <c r="I196" s="77"/>
      <c r="L196" s="77"/>
      <c r="U196" s="95"/>
      <c r="V196" s="95"/>
      <c r="X196" s="95"/>
      <c r="Y196" s="94"/>
      <c r="Z196" s="93"/>
      <c r="AA196" s="93"/>
      <c r="AB196" s="93"/>
      <c r="AC196" s="92"/>
      <c r="AD196" s="92"/>
      <c r="AG196" s="92"/>
    </row>
    <row r="197" spans="1:33" s="4" customFormat="1" ht="11.25" customHeight="1" x14ac:dyDescent="0.2">
      <c r="A197" s="21">
        <v>7</v>
      </c>
      <c r="B197" s="3" t="s">
        <v>30</v>
      </c>
      <c r="C197" s="29">
        <v>1</v>
      </c>
      <c r="D197" s="28">
        <v>5884</v>
      </c>
      <c r="E197" s="19">
        <v>5</v>
      </c>
      <c r="F197" s="20">
        <v>29348</v>
      </c>
      <c r="G197" s="18">
        <f>SUM(C197,E197)</f>
        <v>6</v>
      </c>
      <c r="H197" s="18">
        <f>SUM(D197,F197)</f>
        <v>35232</v>
      </c>
      <c r="I197" s="77"/>
      <c r="L197" s="77"/>
      <c r="O197" s="77"/>
      <c r="P197" s="77"/>
      <c r="Q197" s="77"/>
      <c r="U197" s="95"/>
      <c r="V197" s="95"/>
      <c r="X197" s="95"/>
      <c r="Y197" s="94"/>
      <c r="Z197" s="93"/>
      <c r="AA197" s="93"/>
      <c r="AB197" s="93"/>
      <c r="AC197" s="92"/>
      <c r="AD197" s="92"/>
      <c r="AG197" s="92"/>
    </row>
    <row r="198" spans="1:33" s="4" customFormat="1" ht="11.25" customHeight="1" x14ac:dyDescent="0.2">
      <c r="A198" s="26">
        <v>8</v>
      </c>
      <c r="B198" s="25" t="s">
        <v>29</v>
      </c>
      <c r="C198" s="23">
        <v>4</v>
      </c>
      <c r="D198" s="24">
        <v>14396</v>
      </c>
      <c r="E198" s="23">
        <v>14</v>
      </c>
      <c r="F198" s="24">
        <v>17076</v>
      </c>
      <c r="G198" s="22">
        <f>SUM(C198,E198)</f>
        <v>18</v>
      </c>
      <c r="H198" s="22">
        <f>SUM(D198,F198)</f>
        <v>31472</v>
      </c>
      <c r="I198" s="77"/>
      <c r="L198" s="77"/>
      <c r="O198" s="77"/>
      <c r="P198" s="77"/>
      <c r="Q198" s="77"/>
      <c r="U198" s="95"/>
      <c r="V198" s="95"/>
      <c r="X198" s="95"/>
      <c r="Y198" s="94"/>
      <c r="Z198" s="93"/>
      <c r="AA198" s="93"/>
      <c r="AB198" s="93"/>
      <c r="AC198" s="92"/>
      <c r="AD198" s="92"/>
      <c r="AG198" s="92"/>
    </row>
    <row r="199" spans="1:33" s="4" customFormat="1" ht="11.25" customHeight="1" x14ac:dyDescent="0.2">
      <c r="A199" s="21">
        <v>9</v>
      </c>
      <c r="B199" s="3" t="s">
        <v>25</v>
      </c>
      <c r="C199" s="29"/>
      <c r="D199" s="28"/>
      <c r="E199" s="19">
        <v>5</v>
      </c>
      <c r="F199" s="20">
        <v>28788</v>
      </c>
      <c r="G199" s="18">
        <f>SUM(C199,E199)</f>
        <v>5</v>
      </c>
      <c r="H199" s="18">
        <f>SUM(D199,F199)</f>
        <v>28788</v>
      </c>
      <c r="I199" s="77"/>
      <c r="L199" s="77"/>
      <c r="U199" s="95"/>
      <c r="V199" s="95"/>
      <c r="X199" s="95"/>
      <c r="Y199" s="94"/>
      <c r="Z199" s="93"/>
      <c r="AA199" s="93"/>
      <c r="AB199" s="93"/>
      <c r="AC199" s="92"/>
      <c r="AD199" s="92"/>
      <c r="AG199" s="92"/>
    </row>
    <row r="200" spans="1:33" s="4" customFormat="1" ht="11.25" customHeight="1" x14ac:dyDescent="0.2">
      <c r="A200" s="146">
        <v>10</v>
      </c>
      <c r="B200" s="145" t="s">
        <v>23</v>
      </c>
      <c r="C200" s="143">
        <v>7</v>
      </c>
      <c r="D200" s="157">
        <v>13693</v>
      </c>
      <c r="E200" s="143">
        <v>1</v>
      </c>
      <c r="F200" s="156">
        <v>724</v>
      </c>
      <c r="G200" s="155">
        <f>SUM(C200,E200)</f>
        <v>8</v>
      </c>
      <c r="H200" s="141">
        <f>SUM(D200,F200)</f>
        <v>14417</v>
      </c>
    </row>
    <row r="201" spans="1:33" s="4" customFormat="1" ht="11.25" customHeight="1" x14ac:dyDescent="0.2">
      <c r="A201" s="21">
        <v>11</v>
      </c>
      <c r="B201" s="3" t="s">
        <v>24</v>
      </c>
      <c r="C201" s="19">
        <v>1</v>
      </c>
      <c r="D201" s="20">
        <v>5327</v>
      </c>
      <c r="E201" s="19">
        <v>2</v>
      </c>
      <c r="F201" s="20">
        <v>8516</v>
      </c>
      <c r="G201" s="18">
        <f>SUM(C201,E201)</f>
        <v>3</v>
      </c>
      <c r="H201" s="18">
        <f>SUM(D201,F201)</f>
        <v>13843</v>
      </c>
      <c r="L201" s="77"/>
      <c r="O201" s="77"/>
      <c r="P201" s="77"/>
      <c r="U201" s="95"/>
      <c r="V201" s="95"/>
      <c r="X201" s="95"/>
      <c r="Y201" s="94"/>
      <c r="Z201" s="93"/>
      <c r="AA201" s="93"/>
      <c r="AB201" s="93"/>
      <c r="AC201" s="92"/>
      <c r="AD201" s="92"/>
      <c r="AG201" s="92"/>
    </row>
    <row r="202" spans="1:33" s="4" customFormat="1" ht="11.25" customHeight="1" x14ac:dyDescent="0.2">
      <c r="A202" s="26">
        <v>12</v>
      </c>
      <c r="B202" s="25" t="s">
        <v>26</v>
      </c>
      <c r="C202" s="23">
        <v>25</v>
      </c>
      <c r="D202" s="24">
        <v>9820</v>
      </c>
      <c r="E202" s="23">
        <v>27</v>
      </c>
      <c r="F202" s="24">
        <v>3382</v>
      </c>
      <c r="G202" s="22">
        <f>SUM(C202,E202)</f>
        <v>52</v>
      </c>
      <c r="H202" s="22">
        <f>SUM(D202,F202)</f>
        <v>13202</v>
      </c>
    </row>
    <row r="203" spans="1:33" s="4" customFormat="1" ht="11.25" customHeight="1" x14ac:dyDescent="0.2">
      <c r="A203" s="21">
        <v>13</v>
      </c>
      <c r="B203" s="3" t="s">
        <v>27</v>
      </c>
      <c r="C203" s="19">
        <v>4</v>
      </c>
      <c r="D203" s="20">
        <v>11118</v>
      </c>
      <c r="E203" s="19">
        <v>3</v>
      </c>
      <c r="F203" s="20">
        <v>3929</v>
      </c>
      <c r="G203" s="18">
        <f>SUM(C203,E203)</f>
        <v>7</v>
      </c>
      <c r="H203" s="18">
        <f>SUM(D203,F203)</f>
        <v>15047</v>
      </c>
    </row>
    <row r="204" spans="1:33" s="4" customFormat="1" ht="11.25" customHeight="1" x14ac:dyDescent="0.2">
      <c r="A204" s="26">
        <v>14</v>
      </c>
      <c r="B204" s="25" t="s">
        <v>22</v>
      </c>
      <c r="C204" s="23">
        <v>7</v>
      </c>
      <c r="D204" s="22">
        <v>6801</v>
      </c>
      <c r="E204" s="23">
        <v>11</v>
      </c>
      <c r="F204" s="24">
        <v>2688</v>
      </c>
      <c r="G204" s="22">
        <f>SUM(C204,E204)</f>
        <v>18</v>
      </c>
      <c r="H204" s="22">
        <f>SUM(D204,F204)</f>
        <v>9489</v>
      </c>
      <c r="I204" s="77"/>
      <c r="L204" s="77"/>
      <c r="U204" s="95"/>
      <c r="V204" s="95"/>
      <c r="X204" s="95"/>
      <c r="Y204" s="94"/>
      <c r="Z204" s="93"/>
      <c r="AA204" s="93"/>
      <c r="AB204" s="93"/>
      <c r="AC204" s="92"/>
      <c r="AD204" s="92"/>
      <c r="AG204" s="92"/>
    </row>
    <row r="205" spans="1:33" s="4" customFormat="1" ht="11.25" customHeight="1" x14ac:dyDescent="0.2">
      <c r="A205" s="21">
        <v>15</v>
      </c>
      <c r="B205" s="3" t="s">
        <v>21</v>
      </c>
      <c r="C205" s="19">
        <v>7</v>
      </c>
      <c r="D205" s="20">
        <v>10491</v>
      </c>
      <c r="E205" s="19">
        <v>23</v>
      </c>
      <c r="F205" s="20">
        <v>2370</v>
      </c>
      <c r="G205" s="18">
        <f>SUM(C205,E205)</f>
        <v>30</v>
      </c>
      <c r="H205" s="18">
        <f>SUM(D205,F205)</f>
        <v>12861</v>
      </c>
      <c r="I205" s="77"/>
      <c r="L205" s="77"/>
      <c r="U205" s="95"/>
      <c r="V205" s="95"/>
      <c r="X205" s="95"/>
      <c r="Y205" s="94"/>
      <c r="Z205" s="93"/>
      <c r="AA205" s="93"/>
      <c r="AB205" s="93"/>
      <c r="AC205" s="92"/>
      <c r="AD205" s="92"/>
      <c r="AG205" s="92"/>
    </row>
    <row r="206" spans="1:33" s="4" customFormat="1" ht="11.25" customHeight="1" x14ac:dyDescent="0.2">
      <c r="A206" s="26">
        <v>16</v>
      </c>
      <c r="B206" s="25" t="s">
        <v>20</v>
      </c>
      <c r="C206" s="31"/>
      <c r="D206" s="30"/>
      <c r="E206" s="31">
        <v>1</v>
      </c>
      <c r="F206" s="30">
        <v>6221</v>
      </c>
      <c r="G206" s="22">
        <f>SUM(C206,E206)</f>
        <v>1</v>
      </c>
      <c r="H206" s="22">
        <f>SUM(D206,F206)</f>
        <v>6221</v>
      </c>
      <c r="I206" s="77"/>
      <c r="L206" s="77"/>
      <c r="O206" s="77"/>
      <c r="P206" s="77"/>
      <c r="U206" s="95"/>
      <c r="V206" s="95"/>
      <c r="X206" s="95"/>
      <c r="Y206" s="94"/>
      <c r="Z206" s="93"/>
      <c r="AA206" s="93"/>
      <c r="AB206" s="93"/>
      <c r="AC206" s="92"/>
      <c r="AD206" s="92"/>
      <c r="AG206" s="92"/>
    </row>
    <row r="207" spans="1:33" s="4" customFormat="1" ht="11.25" customHeight="1" x14ac:dyDescent="0.2">
      <c r="A207" s="21">
        <v>17</v>
      </c>
      <c r="B207" s="4" t="s">
        <v>13</v>
      </c>
      <c r="C207" s="29"/>
      <c r="D207" s="28"/>
      <c r="E207" s="34">
        <v>2</v>
      </c>
      <c r="F207" s="33">
        <v>2604</v>
      </c>
      <c r="G207" s="18">
        <f>SUM(C207,E207)</f>
        <v>2</v>
      </c>
      <c r="H207" s="18">
        <f>SUM(D207,F207)</f>
        <v>2604</v>
      </c>
      <c r="I207" s="77"/>
      <c r="U207" s="95"/>
      <c r="V207" s="95"/>
      <c r="X207" s="95"/>
      <c r="Y207" s="94"/>
      <c r="Z207" s="93"/>
      <c r="AA207" s="93"/>
      <c r="AB207" s="93"/>
      <c r="AC207" s="92"/>
      <c r="AD207" s="92"/>
      <c r="AG207" s="92"/>
    </row>
    <row r="208" spans="1:33" s="4" customFormat="1" ht="11.25" customHeight="1" x14ac:dyDescent="0.2">
      <c r="A208" s="26">
        <v>18</v>
      </c>
      <c r="B208" s="25" t="s">
        <v>17</v>
      </c>
      <c r="C208" s="31"/>
      <c r="D208" s="30"/>
      <c r="E208" s="23">
        <v>2</v>
      </c>
      <c r="F208" s="24">
        <v>2079</v>
      </c>
      <c r="G208" s="22">
        <f>SUM(C208,E208)</f>
        <v>2</v>
      </c>
      <c r="H208" s="22">
        <f>SUM(D208,F208)</f>
        <v>2079</v>
      </c>
      <c r="O208" s="77"/>
      <c r="P208" s="77"/>
      <c r="Q208" s="77"/>
      <c r="U208" s="95"/>
      <c r="V208" s="95"/>
      <c r="X208" s="95"/>
      <c r="Y208" s="94"/>
      <c r="Z208" s="93"/>
      <c r="AA208" s="93"/>
      <c r="AB208" s="93"/>
      <c r="AC208" s="92"/>
      <c r="AD208" s="92"/>
      <c r="AG208" s="92"/>
    </row>
    <row r="209" spans="1:33" s="4" customFormat="1" ht="11.25" customHeight="1" x14ac:dyDescent="0.2">
      <c r="A209" s="21">
        <v>19</v>
      </c>
      <c r="B209" s="3" t="s">
        <v>19</v>
      </c>
      <c r="C209" s="19">
        <v>2</v>
      </c>
      <c r="D209" s="20">
        <v>744</v>
      </c>
      <c r="E209" s="19">
        <v>12</v>
      </c>
      <c r="F209" s="20">
        <v>1064</v>
      </c>
      <c r="G209" s="18">
        <f>SUM(C209,E209)</f>
        <v>14</v>
      </c>
      <c r="H209" s="18">
        <f>SUM(D209,F209)</f>
        <v>1808</v>
      </c>
      <c r="I209" s="77"/>
      <c r="L209" s="77"/>
      <c r="U209" s="95"/>
      <c r="V209" s="95"/>
      <c r="X209" s="95"/>
      <c r="Y209" s="94"/>
      <c r="Z209" s="93"/>
      <c r="AA209" s="93"/>
      <c r="AB209" s="93"/>
      <c r="AC209" s="92"/>
      <c r="AD209" s="92"/>
      <c r="AG209" s="92"/>
    </row>
    <row r="210" spans="1:33" s="4" customFormat="1" ht="11.25" customHeight="1" x14ac:dyDescent="0.2">
      <c r="A210" s="26">
        <v>20</v>
      </c>
      <c r="B210" s="25" t="s">
        <v>14</v>
      </c>
      <c r="C210" s="31"/>
      <c r="D210" s="30"/>
      <c r="E210" s="31">
        <v>1</v>
      </c>
      <c r="F210" s="30">
        <v>959</v>
      </c>
      <c r="G210" s="22">
        <f>SUM(C210,E210)</f>
        <v>1</v>
      </c>
      <c r="H210" s="22">
        <f>SUM(D210,F210)</f>
        <v>959</v>
      </c>
      <c r="I210" s="77"/>
      <c r="L210" s="77"/>
      <c r="O210" s="77"/>
      <c r="P210" s="77"/>
      <c r="Q210" s="77"/>
      <c r="U210" s="95"/>
      <c r="V210" s="95"/>
      <c r="X210" s="95"/>
      <c r="Y210" s="94"/>
      <c r="Z210" s="93"/>
      <c r="AA210" s="93"/>
      <c r="AB210" s="93"/>
      <c r="AC210" s="92"/>
      <c r="AD210" s="92"/>
      <c r="AG210" s="92"/>
    </row>
    <row r="211" spans="1:33" s="4" customFormat="1" ht="11.25" customHeight="1" x14ac:dyDescent="0.2">
      <c r="A211" s="21">
        <v>21</v>
      </c>
      <c r="B211" s="3" t="s">
        <v>15</v>
      </c>
      <c r="C211" s="19">
        <v>1</v>
      </c>
      <c r="D211" s="20">
        <v>319</v>
      </c>
      <c r="E211" s="19">
        <v>4</v>
      </c>
      <c r="F211" s="20">
        <v>242</v>
      </c>
      <c r="G211" s="18">
        <f>SUM(C211,E211)</f>
        <v>5</v>
      </c>
      <c r="H211" s="18">
        <f>SUM(D211,F211)</f>
        <v>561</v>
      </c>
    </row>
    <row r="212" spans="1:33" s="4" customFormat="1" ht="11.25" customHeight="1" x14ac:dyDescent="0.2">
      <c r="A212" s="26">
        <v>22</v>
      </c>
      <c r="B212" s="25" t="s">
        <v>16</v>
      </c>
      <c r="C212" s="23">
        <v>3</v>
      </c>
      <c r="D212" s="24">
        <v>329</v>
      </c>
      <c r="E212" s="23">
        <v>3</v>
      </c>
      <c r="F212" s="24">
        <v>102</v>
      </c>
      <c r="G212" s="22">
        <f>SUM(C212,E212)</f>
        <v>6</v>
      </c>
      <c r="H212" s="22">
        <f>SUM(D212,F212)</f>
        <v>431</v>
      </c>
    </row>
    <row r="213" spans="1:33" s="4" customFormat="1" ht="11.25" customHeight="1" x14ac:dyDescent="0.2">
      <c r="A213" s="21">
        <v>23</v>
      </c>
      <c r="B213" s="3" t="s">
        <v>12</v>
      </c>
      <c r="C213" s="29"/>
      <c r="D213" s="28"/>
      <c r="E213" s="29">
        <v>1</v>
      </c>
      <c r="F213" s="28">
        <v>244</v>
      </c>
      <c r="G213" s="18">
        <f>SUM(C213,E213)</f>
        <v>1</v>
      </c>
      <c r="H213" s="18">
        <f>SUM(D213,F213)</f>
        <v>244</v>
      </c>
      <c r="L213" s="77"/>
      <c r="U213" s="95"/>
      <c r="V213" s="95"/>
      <c r="X213" s="95"/>
      <c r="Y213" s="94"/>
      <c r="Z213" s="93"/>
      <c r="AA213" s="93"/>
      <c r="AB213" s="93"/>
      <c r="AC213" s="92"/>
      <c r="AD213" s="92"/>
      <c r="AG213" s="92"/>
    </row>
    <row r="214" spans="1:33" s="4" customFormat="1" ht="11.25" customHeight="1" x14ac:dyDescent="0.2">
      <c r="A214" s="26">
        <v>24</v>
      </c>
      <c r="B214" s="25" t="s">
        <v>9</v>
      </c>
      <c r="C214" s="31">
        <v>1</v>
      </c>
      <c r="D214" s="30">
        <v>24</v>
      </c>
      <c r="E214" s="23">
        <v>2</v>
      </c>
      <c r="F214" s="30">
        <v>19</v>
      </c>
      <c r="G214" s="22">
        <f>SUM(C214,E214)</f>
        <v>3</v>
      </c>
      <c r="H214" s="22">
        <f>SUM(D214,F214)</f>
        <v>43</v>
      </c>
      <c r="L214" s="77"/>
      <c r="O214" s="77"/>
      <c r="P214" s="77"/>
      <c r="U214" s="95"/>
      <c r="V214" s="95"/>
      <c r="W214" s="95"/>
      <c r="X214" s="95"/>
      <c r="Y214" s="94"/>
      <c r="Z214" s="93"/>
      <c r="AA214" s="93"/>
      <c r="AB214" s="93"/>
      <c r="AC214" s="92"/>
      <c r="AD214" s="92"/>
      <c r="AG214" s="92"/>
    </row>
    <row r="215" spans="1:33" s="4" customFormat="1" ht="11.25" customHeight="1" x14ac:dyDescent="0.2">
      <c r="A215" s="1"/>
      <c r="B215" s="1"/>
      <c r="C215" s="114"/>
      <c r="D215" s="1"/>
      <c r="E215" s="114"/>
      <c r="F215" s="1"/>
      <c r="G215" s="114"/>
      <c r="H215" s="1"/>
      <c r="O215" s="77"/>
      <c r="Q215" s="77"/>
      <c r="U215" s="95"/>
      <c r="V215" s="95"/>
      <c r="X215" s="95"/>
      <c r="Y215" s="94"/>
      <c r="Z215" s="93"/>
      <c r="AA215" s="93"/>
      <c r="AB215" s="93"/>
      <c r="AC215" s="92"/>
      <c r="AD215" s="92"/>
      <c r="AG215" s="92"/>
    </row>
    <row r="216" spans="1:33" s="4" customFormat="1" ht="11.25" customHeight="1" x14ac:dyDescent="0.2">
      <c r="A216" s="26"/>
      <c r="B216" s="25" t="s">
        <v>50</v>
      </c>
      <c r="C216" s="31"/>
      <c r="D216" s="30"/>
      <c r="E216" s="31"/>
      <c r="F216" s="75"/>
      <c r="G216" s="23">
        <v>9</v>
      </c>
      <c r="H216" s="22">
        <v>699</v>
      </c>
      <c r="L216" s="77"/>
      <c r="O216" s="77"/>
      <c r="P216" s="77"/>
      <c r="U216" s="95"/>
      <c r="V216" s="95"/>
      <c r="X216" s="95"/>
      <c r="Y216" s="94"/>
      <c r="Z216" s="93"/>
      <c r="AA216" s="93"/>
      <c r="AB216" s="93"/>
      <c r="AC216" s="92"/>
      <c r="AD216" s="92"/>
      <c r="AG216" s="92"/>
    </row>
    <row r="217" spans="1:33" s="4" customFormat="1" ht="11.25" customHeight="1" thickBot="1" x14ac:dyDescent="0.25">
      <c r="A217" s="162"/>
      <c r="B217" s="161"/>
      <c r="C217" s="160"/>
      <c r="D217" s="159"/>
      <c r="E217" s="160"/>
      <c r="F217" s="159"/>
      <c r="G217" s="158"/>
      <c r="H217" s="158"/>
    </row>
    <row r="218" spans="1:33" s="4" customFormat="1" ht="11.25" customHeight="1" thickBot="1" x14ac:dyDescent="0.25">
      <c r="A218" s="12"/>
      <c r="B218" s="12" t="s">
        <v>3</v>
      </c>
      <c r="C218" s="149">
        <f>SUM(C191:C214)</f>
        <v>237</v>
      </c>
      <c r="D218" s="148">
        <f>SUM(D191:D214)</f>
        <v>273221</v>
      </c>
      <c r="E218" s="149">
        <f>SUM(E191:E214)</f>
        <v>434</v>
      </c>
      <c r="F218" s="148">
        <f>SUM(F191:F214)</f>
        <v>500783</v>
      </c>
      <c r="G218" s="149">
        <f>SUM(G191:G216)</f>
        <v>680</v>
      </c>
      <c r="H218" s="148">
        <f>SUM(H191:H216)</f>
        <v>774703</v>
      </c>
      <c r="O218" s="77"/>
      <c r="P218" s="77"/>
      <c r="U218" s="95"/>
      <c r="V218" s="95"/>
      <c r="X218" s="95"/>
      <c r="Y218" s="94"/>
      <c r="Z218" s="93"/>
      <c r="AA218" s="93"/>
      <c r="AB218" s="93"/>
      <c r="AC218" s="92"/>
      <c r="AD218" s="92"/>
      <c r="AG218" s="92"/>
    </row>
    <row r="219" spans="1:33" ht="7.5" customHeight="1" x14ac:dyDescent="0.2">
      <c r="A219" s="8"/>
      <c r="B219" s="8"/>
      <c r="C219" s="68"/>
      <c r="D219" s="68"/>
      <c r="E219" s="68"/>
      <c r="F219" s="68"/>
      <c r="G219" s="68"/>
      <c r="H219" s="68"/>
      <c r="O219" s="2"/>
      <c r="U219" s="90"/>
      <c r="V219" s="90"/>
      <c r="X219" s="90"/>
      <c r="Y219" s="89"/>
      <c r="Z219" s="88"/>
      <c r="AA219" s="88"/>
      <c r="AB219" s="88"/>
      <c r="AC219" s="87"/>
      <c r="AD219" s="87"/>
      <c r="AG219" s="87"/>
    </row>
    <row r="220" spans="1:33" ht="11.25" customHeight="1" x14ac:dyDescent="0.2">
      <c r="A220" s="4" t="s">
        <v>2</v>
      </c>
      <c r="B220" s="7" t="s">
        <v>1</v>
      </c>
      <c r="C220" s="6"/>
      <c r="D220" s="6"/>
      <c r="E220" s="5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1.25" customHeight="1" x14ac:dyDescent="0.2">
      <c r="A221" s="8"/>
      <c r="B221" s="69" t="s">
        <v>0</v>
      </c>
      <c r="C221" s="68"/>
      <c r="D221" s="68"/>
      <c r="E221" s="68"/>
      <c r="F221" s="68"/>
      <c r="G221" s="68"/>
      <c r="H221" s="68"/>
      <c r="L221" s="2"/>
      <c r="O221" s="2"/>
      <c r="U221" s="90"/>
      <c r="V221" s="90"/>
      <c r="X221" s="90"/>
      <c r="Y221" s="89"/>
      <c r="Z221" s="88"/>
      <c r="AA221" s="88"/>
      <c r="AB221" s="88"/>
      <c r="AC221" s="87"/>
      <c r="AD221" s="87"/>
      <c r="AG221" s="87"/>
    </row>
    <row r="225" spans="1:33" ht="15.75" x14ac:dyDescent="0.2">
      <c r="A225" s="67" t="s">
        <v>49</v>
      </c>
      <c r="B225" s="66" t="s">
        <v>68</v>
      </c>
      <c r="C225" s="65"/>
      <c r="D225" s="65"/>
      <c r="E225" s="65"/>
      <c r="F225" s="65"/>
      <c r="G225" s="65"/>
      <c r="H225" s="91"/>
    </row>
    <row r="226" spans="1:33" ht="7.5" customHeight="1" thickBot="1" x14ac:dyDescent="0.25">
      <c r="A226" s="64"/>
      <c r="B226" s="64"/>
      <c r="C226" s="64"/>
      <c r="D226" s="64"/>
      <c r="E226" s="64"/>
      <c r="F226" s="64"/>
      <c r="G226" s="64"/>
      <c r="H226" s="64"/>
    </row>
    <row r="227" spans="1:33" s="96" customFormat="1" ht="15.75" customHeight="1" thickBot="1" x14ac:dyDescent="0.25">
      <c r="A227" s="63" t="s">
        <v>47</v>
      </c>
      <c r="B227" s="55" t="s">
        <v>46</v>
      </c>
      <c r="C227" s="105" t="s">
        <v>45</v>
      </c>
      <c r="D227" s="104"/>
      <c r="E227" s="103" t="s">
        <v>44</v>
      </c>
      <c r="F227" s="102"/>
      <c r="G227" s="101" t="s">
        <v>43</v>
      </c>
      <c r="H227" s="101"/>
      <c r="W227" s="98"/>
    </row>
    <row r="228" spans="1:33" s="96" customFormat="1" ht="26.25" thickBot="1" x14ac:dyDescent="0.25">
      <c r="A228" s="55"/>
      <c r="B228" s="55"/>
      <c r="C228" s="58" t="s">
        <v>42</v>
      </c>
      <c r="D228" s="57" t="s">
        <v>41</v>
      </c>
      <c r="E228" s="58" t="s">
        <v>42</v>
      </c>
      <c r="F228" s="57" t="s">
        <v>41</v>
      </c>
      <c r="G228" s="56" t="s">
        <v>42</v>
      </c>
      <c r="H228" s="56" t="s">
        <v>41</v>
      </c>
      <c r="U228" s="100"/>
      <c r="V228" s="100"/>
      <c r="W228" s="100"/>
      <c r="X228" s="100"/>
      <c r="Y228" s="99"/>
      <c r="Z228" s="98"/>
      <c r="AA228" s="98"/>
      <c r="AB228" s="98"/>
      <c r="AC228" s="97"/>
    </row>
    <row r="229" spans="1:33" s="96" customFormat="1" ht="17.25" customHeight="1" thickBot="1" x14ac:dyDescent="0.25">
      <c r="A229" s="55"/>
      <c r="B229" s="55"/>
      <c r="C229" s="54"/>
      <c r="D229" s="52" t="s">
        <v>40</v>
      </c>
      <c r="E229" s="53"/>
      <c r="F229" s="52" t="s">
        <v>54</v>
      </c>
      <c r="G229" s="51"/>
      <c r="H229" s="50" t="s">
        <v>52</v>
      </c>
    </row>
    <row r="230" spans="1:33" s="4" customFormat="1" ht="11.25" customHeight="1" x14ac:dyDescent="0.2">
      <c r="A230" s="21">
        <v>1</v>
      </c>
      <c r="B230" s="3" t="s">
        <v>37</v>
      </c>
      <c r="C230" s="29">
        <v>1</v>
      </c>
      <c r="D230" s="28">
        <v>1167</v>
      </c>
      <c r="E230" s="19">
        <v>15</v>
      </c>
      <c r="F230" s="20">
        <v>296051</v>
      </c>
      <c r="G230" s="18">
        <f>SUM(C230,E230)</f>
        <v>16</v>
      </c>
      <c r="H230" s="18">
        <f>SUM(D230,F230)</f>
        <v>297218</v>
      </c>
      <c r="I230" s="77"/>
      <c r="L230" s="77"/>
      <c r="O230" s="77"/>
      <c r="P230" s="77"/>
      <c r="Q230" s="77"/>
      <c r="U230" s="95"/>
      <c r="V230" s="95"/>
      <c r="X230" s="95"/>
      <c r="Y230" s="94"/>
      <c r="Z230" s="93"/>
      <c r="AA230" s="93"/>
      <c r="AB230" s="93"/>
      <c r="AC230" s="92"/>
      <c r="AD230" s="92"/>
      <c r="AG230" s="92"/>
    </row>
    <row r="231" spans="1:33" s="4" customFormat="1" ht="11.25" customHeight="1" x14ac:dyDescent="0.2">
      <c r="A231" s="26">
        <v>2</v>
      </c>
      <c r="B231" s="25" t="s">
        <v>36</v>
      </c>
      <c r="C231" s="23">
        <v>68</v>
      </c>
      <c r="D231" s="24">
        <v>64045</v>
      </c>
      <c r="E231" s="23">
        <v>55</v>
      </c>
      <c r="F231" s="24">
        <v>15713</v>
      </c>
      <c r="G231" s="22">
        <f>SUM(C231,E231)</f>
        <v>123</v>
      </c>
      <c r="H231" s="22">
        <f>SUM(D231,F231)</f>
        <v>79758</v>
      </c>
      <c r="I231" s="77"/>
      <c r="L231" s="77"/>
      <c r="O231" s="77"/>
      <c r="P231" s="77"/>
      <c r="Q231" s="77"/>
      <c r="U231" s="95"/>
      <c r="V231" s="95"/>
      <c r="X231" s="95"/>
      <c r="Y231" s="94"/>
      <c r="Z231" s="93"/>
      <c r="AA231" s="93"/>
      <c r="AB231" s="93"/>
      <c r="AC231" s="92"/>
      <c r="AD231" s="92"/>
      <c r="AG231" s="92"/>
    </row>
    <row r="232" spans="1:33" s="4" customFormat="1" ht="11.25" customHeight="1" x14ac:dyDescent="0.2">
      <c r="A232" s="21">
        <v>3</v>
      </c>
      <c r="B232" s="3" t="s">
        <v>32</v>
      </c>
      <c r="C232" s="19">
        <v>41</v>
      </c>
      <c r="D232" s="20">
        <v>41386</v>
      </c>
      <c r="E232" s="19">
        <v>131</v>
      </c>
      <c r="F232" s="20">
        <v>4334</v>
      </c>
      <c r="G232" s="18">
        <f>SUM(C232,E232)</f>
        <v>172</v>
      </c>
      <c r="H232" s="18">
        <f>SUM(D232,F232)</f>
        <v>45720</v>
      </c>
      <c r="I232" s="77"/>
      <c r="L232" s="77"/>
      <c r="O232" s="77"/>
      <c r="P232" s="77"/>
      <c r="U232" s="95"/>
      <c r="V232" s="95"/>
      <c r="X232" s="95"/>
      <c r="Y232" s="94"/>
      <c r="Z232" s="93"/>
      <c r="AA232" s="93"/>
      <c r="AB232" s="93"/>
      <c r="AC232" s="92"/>
      <c r="AD232" s="92"/>
      <c r="AG232" s="92"/>
    </row>
    <row r="233" spans="1:33" s="4" customFormat="1" ht="11.25" customHeight="1" x14ac:dyDescent="0.2">
      <c r="A233" s="26">
        <v>4</v>
      </c>
      <c r="B233" s="25" t="s">
        <v>28</v>
      </c>
      <c r="C233" s="23">
        <v>12</v>
      </c>
      <c r="D233" s="24">
        <v>41257</v>
      </c>
      <c r="E233" s="23">
        <v>9</v>
      </c>
      <c r="F233" s="24">
        <v>2165</v>
      </c>
      <c r="G233" s="22">
        <f>SUM(C233,E233)</f>
        <v>21</v>
      </c>
      <c r="H233" s="22">
        <f>SUM(D233,F233)</f>
        <v>43422</v>
      </c>
      <c r="I233" s="77"/>
      <c r="L233" s="77"/>
      <c r="U233" s="95"/>
      <c r="V233" s="95"/>
      <c r="X233" s="95"/>
      <c r="Y233" s="94"/>
      <c r="Z233" s="93"/>
      <c r="AA233" s="93"/>
      <c r="AB233" s="93"/>
      <c r="AC233" s="92"/>
      <c r="AD233" s="92"/>
      <c r="AG233" s="92"/>
    </row>
    <row r="234" spans="1:33" s="4" customFormat="1" ht="11.25" customHeight="1" x14ac:dyDescent="0.2">
      <c r="A234" s="21">
        <v>5</v>
      </c>
      <c r="B234" s="3" t="s">
        <v>35</v>
      </c>
      <c r="C234" s="19">
        <v>60</v>
      </c>
      <c r="D234" s="20">
        <v>32711</v>
      </c>
      <c r="E234" s="19">
        <v>98</v>
      </c>
      <c r="F234" s="20">
        <v>10157</v>
      </c>
      <c r="G234" s="18">
        <f>SUM(C234,E234)</f>
        <v>158</v>
      </c>
      <c r="H234" s="18">
        <f>SUM(D234,F234)</f>
        <v>42868</v>
      </c>
      <c r="I234" s="77"/>
      <c r="L234" s="77"/>
      <c r="O234" s="77"/>
      <c r="P234" s="77"/>
      <c r="U234" s="95"/>
      <c r="V234" s="95"/>
      <c r="X234" s="95"/>
      <c r="Y234" s="94"/>
      <c r="Z234" s="93"/>
      <c r="AA234" s="93"/>
      <c r="AB234" s="93"/>
      <c r="AC234" s="92"/>
      <c r="AD234" s="92"/>
      <c r="AG234" s="92"/>
    </row>
    <row r="235" spans="1:33" s="4" customFormat="1" ht="11.25" customHeight="1" x14ac:dyDescent="0.2">
      <c r="A235" s="26">
        <v>6</v>
      </c>
      <c r="B235" s="25" t="s">
        <v>31</v>
      </c>
      <c r="C235" s="31"/>
      <c r="D235" s="30"/>
      <c r="E235" s="23">
        <v>14</v>
      </c>
      <c r="F235" s="24">
        <v>39001</v>
      </c>
      <c r="G235" s="22">
        <f>SUM(C235,E235)</f>
        <v>14</v>
      </c>
      <c r="H235" s="22">
        <f>SUM(D235,F235)</f>
        <v>39001</v>
      </c>
      <c r="I235" s="77"/>
      <c r="L235" s="77"/>
      <c r="U235" s="95"/>
      <c r="V235" s="95"/>
      <c r="X235" s="95"/>
      <c r="Y235" s="94"/>
      <c r="Z235" s="93"/>
      <c r="AA235" s="93"/>
      <c r="AB235" s="93"/>
      <c r="AC235" s="92"/>
      <c r="AD235" s="92"/>
      <c r="AG235" s="92"/>
    </row>
    <row r="236" spans="1:33" s="4" customFormat="1" ht="11.25" customHeight="1" x14ac:dyDescent="0.2">
      <c r="A236" s="21">
        <v>7</v>
      </c>
      <c r="B236" s="3" t="s">
        <v>30</v>
      </c>
      <c r="C236" s="29">
        <v>1</v>
      </c>
      <c r="D236" s="28">
        <v>5609</v>
      </c>
      <c r="E236" s="19">
        <v>5</v>
      </c>
      <c r="F236" s="20">
        <v>26727</v>
      </c>
      <c r="G236" s="18">
        <f>SUM(C236,E236)</f>
        <v>6</v>
      </c>
      <c r="H236" s="18">
        <f>SUM(D236,F236)</f>
        <v>32336</v>
      </c>
      <c r="I236" s="77"/>
      <c r="L236" s="77"/>
      <c r="O236" s="77"/>
      <c r="P236" s="77"/>
      <c r="Q236" s="77"/>
      <c r="U236" s="95"/>
      <c r="V236" s="95"/>
      <c r="X236" s="95"/>
      <c r="Y236" s="94"/>
      <c r="Z236" s="93"/>
      <c r="AA236" s="93"/>
      <c r="AB236" s="93"/>
      <c r="AC236" s="92"/>
      <c r="AD236" s="92"/>
      <c r="AG236" s="92"/>
    </row>
    <row r="237" spans="1:33" s="4" customFormat="1" ht="11.25" customHeight="1" x14ac:dyDescent="0.2">
      <c r="A237" s="26">
        <v>8</v>
      </c>
      <c r="B237" s="25" t="s">
        <v>29</v>
      </c>
      <c r="C237" s="23">
        <v>8</v>
      </c>
      <c r="D237" s="24">
        <v>12263</v>
      </c>
      <c r="E237" s="23">
        <v>12</v>
      </c>
      <c r="F237" s="24">
        <v>16503</v>
      </c>
      <c r="G237" s="22">
        <f>SUM(C237,E237)</f>
        <v>20</v>
      </c>
      <c r="H237" s="22">
        <f>SUM(D237,F237)</f>
        <v>28766</v>
      </c>
      <c r="I237" s="77"/>
      <c r="L237" s="77"/>
      <c r="O237" s="77"/>
      <c r="P237" s="77"/>
      <c r="Q237" s="77"/>
      <c r="U237" s="95"/>
      <c r="V237" s="95"/>
      <c r="X237" s="95"/>
      <c r="Y237" s="94"/>
      <c r="Z237" s="93"/>
      <c r="AA237" s="93"/>
      <c r="AB237" s="93"/>
      <c r="AC237" s="92"/>
      <c r="AD237" s="92"/>
      <c r="AG237" s="92"/>
    </row>
    <row r="238" spans="1:33" s="4" customFormat="1" ht="11.25" customHeight="1" x14ac:dyDescent="0.2">
      <c r="A238" s="21">
        <v>9</v>
      </c>
      <c r="B238" s="3" t="s">
        <v>25</v>
      </c>
      <c r="C238" s="29"/>
      <c r="D238" s="28"/>
      <c r="E238" s="19">
        <v>5</v>
      </c>
      <c r="F238" s="20">
        <v>28121</v>
      </c>
      <c r="G238" s="18">
        <f>SUM(C238,E238)</f>
        <v>5</v>
      </c>
      <c r="H238" s="18">
        <f>SUM(D238,F238)</f>
        <v>28121</v>
      </c>
      <c r="I238" s="77"/>
      <c r="L238" s="77"/>
      <c r="U238" s="95"/>
      <c r="V238" s="95"/>
      <c r="X238" s="95"/>
      <c r="Y238" s="94"/>
      <c r="Z238" s="93"/>
      <c r="AA238" s="93"/>
      <c r="AB238" s="93"/>
      <c r="AC238" s="92"/>
      <c r="AD238" s="92"/>
      <c r="AG238" s="92"/>
    </row>
    <row r="239" spans="1:33" s="4" customFormat="1" ht="11.25" customHeight="1" x14ac:dyDescent="0.2">
      <c r="A239" s="146">
        <v>10</v>
      </c>
      <c r="B239" s="145" t="s">
        <v>23</v>
      </c>
      <c r="C239" s="143">
        <v>7</v>
      </c>
      <c r="D239" s="157">
        <v>13307.171</v>
      </c>
      <c r="E239" s="143">
        <v>1</v>
      </c>
      <c r="F239" s="156">
        <v>671.09900000000005</v>
      </c>
      <c r="G239" s="155">
        <f>SUM(C239,E239)</f>
        <v>8</v>
      </c>
      <c r="H239" s="141">
        <f>SUM(D239,F239)</f>
        <v>13978.27</v>
      </c>
    </row>
    <row r="240" spans="1:33" s="4" customFormat="1" ht="11.25" customHeight="1" x14ac:dyDescent="0.2">
      <c r="A240" s="21">
        <v>11</v>
      </c>
      <c r="B240" s="3" t="s">
        <v>24</v>
      </c>
      <c r="C240" s="19">
        <v>1</v>
      </c>
      <c r="D240" s="20">
        <v>4331</v>
      </c>
      <c r="E240" s="19">
        <v>2</v>
      </c>
      <c r="F240" s="20">
        <v>9010</v>
      </c>
      <c r="G240" s="18">
        <f>SUM(C240,E240)</f>
        <v>3</v>
      </c>
      <c r="H240" s="18">
        <f>SUM(D240,F240)</f>
        <v>13341</v>
      </c>
      <c r="L240" s="77"/>
      <c r="O240" s="77"/>
      <c r="P240" s="77"/>
      <c r="U240" s="95"/>
      <c r="V240" s="95"/>
      <c r="X240" s="95"/>
      <c r="Y240" s="94"/>
      <c r="Z240" s="93"/>
      <c r="AA240" s="93"/>
      <c r="AB240" s="93"/>
      <c r="AC240" s="92"/>
      <c r="AD240" s="92"/>
      <c r="AG240" s="92"/>
    </row>
    <row r="241" spans="1:33" s="4" customFormat="1" ht="11.25" customHeight="1" x14ac:dyDescent="0.2">
      <c r="A241" s="26">
        <v>12</v>
      </c>
      <c r="B241" s="25" t="s">
        <v>26</v>
      </c>
      <c r="C241" s="23">
        <v>25</v>
      </c>
      <c r="D241" s="24">
        <v>8971</v>
      </c>
      <c r="E241" s="23">
        <v>29</v>
      </c>
      <c r="F241" s="24">
        <v>3939</v>
      </c>
      <c r="G241" s="22">
        <f>SUM(C241,E241)</f>
        <v>54</v>
      </c>
      <c r="H241" s="22">
        <f>SUM(D241,F241)</f>
        <v>12910</v>
      </c>
    </row>
    <row r="242" spans="1:33" s="4" customFormat="1" ht="11.25" customHeight="1" x14ac:dyDescent="0.2">
      <c r="A242" s="21">
        <v>13</v>
      </c>
      <c r="B242" s="3" t="s">
        <v>27</v>
      </c>
      <c r="C242" s="19">
        <v>5</v>
      </c>
      <c r="D242" s="20">
        <v>8785</v>
      </c>
      <c r="E242" s="19">
        <v>3</v>
      </c>
      <c r="F242" s="20">
        <v>3849</v>
      </c>
      <c r="G242" s="18">
        <f>SUM(C242,E242)</f>
        <v>8</v>
      </c>
      <c r="H242" s="18">
        <f>SUM(D242,F242)</f>
        <v>12634</v>
      </c>
    </row>
    <row r="243" spans="1:33" s="4" customFormat="1" ht="11.25" customHeight="1" x14ac:dyDescent="0.2">
      <c r="A243" s="26">
        <v>14</v>
      </c>
      <c r="B243" s="25" t="s">
        <v>22</v>
      </c>
      <c r="C243" s="23">
        <v>9</v>
      </c>
      <c r="D243" s="22">
        <v>9297</v>
      </c>
      <c r="E243" s="23">
        <v>10</v>
      </c>
      <c r="F243" s="24">
        <v>3267</v>
      </c>
      <c r="G243" s="22">
        <f>SUM(C243,E243)</f>
        <v>19</v>
      </c>
      <c r="H243" s="22">
        <f>SUM(D243,F243)</f>
        <v>12564</v>
      </c>
      <c r="I243" s="77"/>
      <c r="L243" s="77"/>
      <c r="U243" s="95"/>
      <c r="V243" s="95"/>
      <c r="X243" s="95"/>
      <c r="Y243" s="94"/>
      <c r="Z243" s="93"/>
      <c r="AA243" s="93"/>
      <c r="AB243" s="93"/>
      <c r="AC243" s="92"/>
      <c r="AD243" s="92"/>
      <c r="AG243" s="92"/>
    </row>
    <row r="244" spans="1:33" s="4" customFormat="1" ht="11.25" customHeight="1" x14ac:dyDescent="0.2">
      <c r="A244" s="21">
        <v>15</v>
      </c>
      <c r="B244" s="3" t="s">
        <v>21</v>
      </c>
      <c r="C244" s="19">
        <v>7</v>
      </c>
      <c r="D244" s="20">
        <v>7434</v>
      </c>
      <c r="E244" s="19">
        <v>23</v>
      </c>
      <c r="F244" s="20">
        <v>2209</v>
      </c>
      <c r="G244" s="18">
        <f>SUM(C244,E244)</f>
        <v>30</v>
      </c>
      <c r="H244" s="18">
        <f>SUM(D244,F244)</f>
        <v>9643</v>
      </c>
      <c r="I244" s="77"/>
      <c r="L244" s="77"/>
      <c r="U244" s="95"/>
      <c r="V244" s="95"/>
      <c r="X244" s="95"/>
      <c r="Y244" s="94"/>
      <c r="Z244" s="93"/>
      <c r="AA244" s="93"/>
      <c r="AB244" s="93"/>
      <c r="AC244" s="92"/>
      <c r="AD244" s="92"/>
      <c r="AG244" s="92"/>
    </row>
    <row r="245" spans="1:33" s="4" customFormat="1" ht="11.25" customHeight="1" x14ac:dyDescent="0.2">
      <c r="A245" s="26">
        <v>16</v>
      </c>
      <c r="B245" s="25" t="s">
        <v>20</v>
      </c>
      <c r="C245" s="31"/>
      <c r="D245" s="30"/>
      <c r="E245" s="31">
        <v>1</v>
      </c>
      <c r="F245" s="30">
        <v>5423</v>
      </c>
      <c r="G245" s="22">
        <f>SUM(C245,E245)</f>
        <v>1</v>
      </c>
      <c r="H245" s="22">
        <f>SUM(D245,F245)</f>
        <v>5423</v>
      </c>
      <c r="I245" s="77"/>
      <c r="L245" s="77"/>
      <c r="O245" s="77"/>
      <c r="P245" s="77"/>
      <c r="U245" s="95"/>
      <c r="V245" s="95"/>
      <c r="X245" s="95"/>
      <c r="Y245" s="94"/>
      <c r="Z245" s="93"/>
      <c r="AA245" s="93"/>
      <c r="AB245" s="93"/>
      <c r="AC245" s="92"/>
      <c r="AD245" s="92"/>
      <c r="AG245" s="92"/>
    </row>
    <row r="246" spans="1:33" s="4" customFormat="1" ht="11.25" customHeight="1" x14ac:dyDescent="0.2">
      <c r="A246" s="21">
        <v>17</v>
      </c>
      <c r="B246" s="4" t="s">
        <v>13</v>
      </c>
      <c r="C246" s="29"/>
      <c r="D246" s="28"/>
      <c r="E246" s="34">
        <v>2</v>
      </c>
      <c r="F246" s="33">
        <v>2870</v>
      </c>
      <c r="G246" s="18">
        <f>SUM(C246,E246)</f>
        <v>2</v>
      </c>
      <c r="H246" s="18">
        <f>SUM(D246,F246)</f>
        <v>2870</v>
      </c>
      <c r="I246" s="77"/>
      <c r="U246" s="95"/>
      <c r="V246" s="95"/>
      <c r="X246" s="95"/>
      <c r="Y246" s="94"/>
      <c r="Z246" s="93"/>
      <c r="AA246" s="93"/>
      <c r="AB246" s="93"/>
      <c r="AC246" s="92"/>
      <c r="AD246" s="92"/>
      <c r="AG246" s="92"/>
    </row>
    <row r="247" spans="1:33" s="4" customFormat="1" ht="11.25" customHeight="1" x14ac:dyDescent="0.2">
      <c r="A247" s="26">
        <v>18</v>
      </c>
      <c r="B247" s="25" t="s">
        <v>17</v>
      </c>
      <c r="C247" s="31"/>
      <c r="D247" s="30"/>
      <c r="E247" s="23">
        <v>2</v>
      </c>
      <c r="F247" s="24">
        <v>2798</v>
      </c>
      <c r="G247" s="22">
        <f>SUM(C247,E247)</f>
        <v>2</v>
      </c>
      <c r="H247" s="22">
        <f>SUM(D247,F247)</f>
        <v>2798</v>
      </c>
      <c r="O247" s="77"/>
      <c r="P247" s="77"/>
      <c r="Q247" s="77"/>
      <c r="U247" s="95"/>
      <c r="V247" s="95"/>
      <c r="X247" s="95"/>
      <c r="Y247" s="94"/>
      <c r="Z247" s="93"/>
      <c r="AA247" s="93"/>
      <c r="AB247" s="93"/>
      <c r="AC247" s="92"/>
      <c r="AD247" s="92"/>
      <c r="AG247" s="92"/>
    </row>
    <row r="248" spans="1:33" s="4" customFormat="1" ht="11.25" customHeight="1" x14ac:dyDescent="0.2">
      <c r="A248" s="21">
        <v>19</v>
      </c>
      <c r="B248" s="3" t="s">
        <v>19</v>
      </c>
      <c r="C248" s="19">
        <v>2</v>
      </c>
      <c r="D248" s="20">
        <v>709</v>
      </c>
      <c r="E248" s="19">
        <v>15</v>
      </c>
      <c r="F248" s="20">
        <v>907</v>
      </c>
      <c r="G248" s="18">
        <f>SUM(C248,E248)</f>
        <v>17</v>
      </c>
      <c r="H248" s="18">
        <f>SUM(D248,F248)</f>
        <v>1616</v>
      </c>
      <c r="I248" s="77"/>
      <c r="L248" s="77"/>
      <c r="U248" s="95"/>
      <c r="V248" s="95"/>
      <c r="X248" s="95"/>
      <c r="Y248" s="94"/>
      <c r="Z248" s="93"/>
      <c r="AA248" s="93"/>
      <c r="AB248" s="93"/>
      <c r="AC248" s="92"/>
      <c r="AD248" s="92"/>
      <c r="AG248" s="92"/>
    </row>
    <row r="249" spans="1:33" s="4" customFormat="1" ht="11.25" customHeight="1" x14ac:dyDescent="0.2">
      <c r="A249" s="26">
        <v>20</v>
      </c>
      <c r="B249" s="25" t="s">
        <v>14</v>
      </c>
      <c r="C249" s="31"/>
      <c r="D249" s="30"/>
      <c r="E249" s="31">
        <v>1</v>
      </c>
      <c r="F249" s="30">
        <v>932</v>
      </c>
      <c r="G249" s="22">
        <f>SUM(C249,E249)</f>
        <v>1</v>
      </c>
      <c r="H249" s="22">
        <f>SUM(D249,F249)</f>
        <v>932</v>
      </c>
      <c r="I249" s="77"/>
      <c r="L249" s="77"/>
      <c r="O249" s="77"/>
      <c r="P249" s="77"/>
      <c r="Q249" s="77"/>
      <c r="U249" s="95"/>
      <c r="V249" s="95"/>
      <c r="X249" s="95"/>
      <c r="Y249" s="94"/>
      <c r="Z249" s="93"/>
      <c r="AA249" s="93"/>
      <c r="AB249" s="93"/>
      <c r="AC249" s="92"/>
      <c r="AD249" s="92"/>
      <c r="AG249" s="92"/>
    </row>
    <row r="250" spans="1:33" s="4" customFormat="1" ht="11.25" customHeight="1" x14ac:dyDescent="0.2">
      <c r="A250" s="21">
        <v>21</v>
      </c>
      <c r="B250" s="3" t="s">
        <v>15</v>
      </c>
      <c r="C250" s="19">
        <v>1</v>
      </c>
      <c r="D250" s="20">
        <v>384</v>
      </c>
      <c r="E250" s="19">
        <v>3</v>
      </c>
      <c r="F250" s="20">
        <v>271</v>
      </c>
      <c r="G250" s="18">
        <f>SUM(C250,E250)</f>
        <v>4</v>
      </c>
      <c r="H250" s="18">
        <f>SUM(D250,F250)</f>
        <v>655</v>
      </c>
    </row>
    <row r="251" spans="1:33" s="4" customFormat="1" ht="11.25" customHeight="1" x14ac:dyDescent="0.2">
      <c r="A251" s="26">
        <v>22</v>
      </c>
      <c r="B251" s="25" t="s">
        <v>16</v>
      </c>
      <c r="C251" s="23">
        <v>4</v>
      </c>
      <c r="D251" s="24">
        <v>423</v>
      </c>
      <c r="E251" s="23">
        <v>2</v>
      </c>
      <c r="F251" s="24">
        <v>221</v>
      </c>
      <c r="G251" s="22">
        <f>SUM(C251,E251)</f>
        <v>6</v>
      </c>
      <c r="H251" s="22">
        <f>SUM(D251,F251)</f>
        <v>644</v>
      </c>
    </row>
    <row r="252" spans="1:33" s="4" customFormat="1" ht="11.25" customHeight="1" x14ac:dyDescent="0.2">
      <c r="A252" s="21">
        <v>23</v>
      </c>
      <c r="B252" s="3" t="s">
        <v>12</v>
      </c>
      <c r="C252" s="29"/>
      <c r="D252" s="28"/>
      <c r="E252" s="29">
        <v>1</v>
      </c>
      <c r="F252" s="28">
        <v>234</v>
      </c>
      <c r="G252" s="18">
        <f>SUM(C252,E252)</f>
        <v>1</v>
      </c>
      <c r="H252" s="18">
        <f>SUM(D252,F252)</f>
        <v>234</v>
      </c>
      <c r="L252" s="77"/>
      <c r="U252" s="95"/>
      <c r="V252" s="95"/>
      <c r="X252" s="95"/>
      <c r="Y252" s="94"/>
      <c r="Z252" s="93"/>
      <c r="AA252" s="93"/>
      <c r="AB252" s="93"/>
      <c r="AC252" s="92"/>
      <c r="AD252" s="92"/>
      <c r="AG252" s="92"/>
    </row>
    <row r="253" spans="1:33" s="4" customFormat="1" ht="11.25" customHeight="1" x14ac:dyDescent="0.2">
      <c r="A253" s="26">
        <v>24</v>
      </c>
      <c r="B253" s="25" t="s">
        <v>9</v>
      </c>
      <c r="C253" s="31">
        <v>1</v>
      </c>
      <c r="D253" s="30">
        <v>37</v>
      </c>
      <c r="E253" s="23">
        <v>2</v>
      </c>
      <c r="F253" s="30">
        <v>13</v>
      </c>
      <c r="G253" s="22">
        <f>SUM(C253,E253)</f>
        <v>3</v>
      </c>
      <c r="H253" s="22">
        <f>SUM(D253,F253)</f>
        <v>50</v>
      </c>
      <c r="L253" s="77"/>
      <c r="O253" s="77"/>
      <c r="P253" s="77"/>
      <c r="U253" s="95"/>
      <c r="V253" s="95"/>
      <c r="W253" s="95"/>
      <c r="X253" s="95"/>
      <c r="Y253" s="94"/>
      <c r="Z253" s="93"/>
      <c r="AA253" s="93"/>
      <c r="AB253" s="93"/>
      <c r="AC253" s="92"/>
      <c r="AD253" s="92"/>
      <c r="AG253" s="92"/>
    </row>
    <row r="254" spans="1:33" s="4" customFormat="1" ht="11.25" customHeight="1" x14ac:dyDescent="0.2">
      <c r="A254" s="21">
        <v>25</v>
      </c>
      <c r="B254" s="3" t="s">
        <v>11</v>
      </c>
      <c r="C254" s="29"/>
      <c r="D254" s="28"/>
      <c r="E254" s="19">
        <v>1</v>
      </c>
      <c r="F254" s="20">
        <v>27</v>
      </c>
      <c r="G254" s="18">
        <f>SUM(C254,E254)</f>
        <v>1</v>
      </c>
      <c r="H254" s="18">
        <f>SUM(D254,F254)</f>
        <v>27</v>
      </c>
      <c r="O254" s="77"/>
      <c r="Q254" s="77"/>
      <c r="U254" s="95"/>
      <c r="V254" s="95"/>
      <c r="X254" s="95"/>
      <c r="Y254" s="94"/>
      <c r="Z254" s="93"/>
      <c r="AA254" s="93"/>
      <c r="AB254" s="93"/>
      <c r="AC254" s="92"/>
      <c r="AD254" s="92"/>
      <c r="AG254" s="92"/>
    </row>
    <row r="255" spans="1:33" s="4" customFormat="1" ht="11.25" customHeight="1" x14ac:dyDescent="0.2">
      <c r="A255" s="115"/>
      <c r="B255" s="115"/>
      <c r="C255" s="116"/>
      <c r="D255" s="115"/>
      <c r="E255" s="116"/>
      <c r="F255" s="115"/>
      <c r="G255" s="116"/>
      <c r="H255" s="115"/>
      <c r="O255" s="77"/>
      <c r="Q255" s="77"/>
      <c r="U255" s="95"/>
      <c r="V255" s="95"/>
      <c r="X255" s="95"/>
      <c r="Y255" s="94"/>
      <c r="Z255" s="93"/>
      <c r="AA255" s="93"/>
      <c r="AB255" s="93"/>
      <c r="AC255" s="92"/>
      <c r="AD255" s="92"/>
      <c r="AG255" s="92"/>
    </row>
    <row r="256" spans="1:33" s="4" customFormat="1" ht="11.25" customHeight="1" x14ac:dyDescent="0.2">
      <c r="A256" s="21"/>
      <c r="B256" s="3" t="s">
        <v>50</v>
      </c>
      <c r="C256" s="29"/>
      <c r="D256" s="28"/>
      <c r="E256" s="29"/>
      <c r="F256" s="76"/>
      <c r="G256" s="19">
        <v>15</v>
      </c>
      <c r="H256" s="18">
        <v>851</v>
      </c>
      <c r="L256" s="77"/>
      <c r="O256" s="77"/>
      <c r="P256" s="77"/>
      <c r="U256" s="95"/>
      <c r="V256" s="95"/>
      <c r="X256" s="95"/>
      <c r="Y256" s="94"/>
      <c r="Z256" s="93"/>
      <c r="AA256" s="93"/>
      <c r="AB256" s="93"/>
      <c r="AC256" s="92"/>
      <c r="AD256" s="92"/>
      <c r="AG256" s="92"/>
    </row>
    <row r="257" spans="1:33" s="4" customFormat="1" ht="11.25" customHeight="1" thickBot="1" x14ac:dyDescent="0.25">
      <c r="A257" s="154"/>
      <c r="B257" s="153"/>
      <c r="C257" s="152"/>
      <c r="D257" s="151"/>
      <c r="E257" s="152"/>
      <c r="F257" s="151"/>
      <c r="G257" s="150"/>
      <c r="H257" s="150"/>
    </row>
    <row r="258" spans="1:33" s="4" customFormat="1" ht="11.25" customHeight="1" thickBot="1" x14ac:dyDescent="0.25">
      <c r="A258" s="12"/>
      <c r="B258" s="12" t="s">
        <v>3</v>
      </c>
      <c r="C258" s="149">
        <f>SUM(C230:C254)</f>
        <v>253</v>
      </c>
      <c r="D258" s="148">
        <f>SUM(D230:D254)</f>
        <v>252116.171</v>
      </c>
      <c r="E258" s="149">
        <f>SUM(E230:E254)</f>
        <v>442</v>
      </c>
      <c r="F258" s="148">
        <f>SUM(F230:F254)</f>
        <v>475413.09899999999</v>
      </c>
      <c r="G258" s="149">
        <f>SUM(G230:G256)</f>
        <v>710</v>
      </c>
      <c r="H258" s="148">
        <f>SUM(H230:H256)</f>
        <v>728380.27</v>
      </c>
      <c r="O258" s="77"/>
      <c r="P258" s="77"/>
      <c r="U258" s="95"/>
      <c r="V258" s="95"/>
      <c r="X258" s="95"/>
      <c r="Y258" s="94"/>
      <c r="Z258" s="93"/>
      <c r="AA258" s="93"/>
      <c r="AB258" s="93"/>
      <c r="AC258" s="92"/>
      <c r="AD258" s="92"/>
      <c r="AG258" s="92"/>
    </row>
    <row r="259" spans="1:33" ht="7.5" customHeight="1" x14ac:dyDescent="0.2">
      <c r="A259" s="8"/>
      <c r="B259" s="8"/>
      <c r="C259" s="68"/>
      <c r="D259" s="68"/>
      <c r="E259" s="68"/>
      <c r="F259" s="68"/>
      <c r="G259" s="68"/>
      <c r="H259" s="68"/>
      <c r="O259" s="2"/>
      <c r="U259" s="90"/>
      <c r="V259" s="90"/>
      <c r="X259" s="90"/>
      <c r="Y259" s="89"/>
      <c r="Z259" s="88"/>
      <c r="AA259" s="88"/>
      <c r="AB259" s="88"/>
      <c r="AC259" s="87"/>
      <c r="AD259" s="87"/>
      <c r="AG259" s="87"/>
    </row>
    <row r="260" spans="1:33" ht="11.25" customHeight="1" x14ac:dyDescent="0.2">
      <c r="A260" s="4" t="s">
        <v>2</v>
      </c>
      <c r="B260" s="7" t="s">
        <v>1</v>
      </c>
      <c r="C260" s="6"/>
      <c r="D260" s="6"/>
      <c r="E260" s="5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1.25" customHeight="1" x14ac:dyDescent="0.2">
      <c r="A261" s="8"/>
      <c r="B261" s="69" t="s">
        <v>0</v>
      </c>
      <c r="C261" s="68"/>
      <c r="D261" s="68"/>
      <c r="E261" s="68"/>
      <c r="F261" s="68"/>
      <c r="G261" s="68"/>
      <c r="H261" s="68"/>
      <c r="L261" s="2"/>
      <c r="O261" s="2"/>
      <c r="U261" s="90"/>
      <c r="V261" s="90"/>
      <c r="X261" s="90"/>
      <c r="Y261" s="89"/>
      <c r="Z261" s="88"/>
      <c r="AA261" s="88"/>
      <c r="AB261" s="88"/>
      <c r="AC261" s="87"/>
      <c r="AD261" s="87"/>
      <c r="AG261" s="87"/>
    </row>
    <row r="265" spans="1:33" ht="15.75" x14ac:dyDescent="0.2">
      <c r="A265" s="67" t="s">
        <v>49</v>
      </c>
      <c r="B265" s="66" t="s">
        <v>67</v>
      </c>
      <c r="C265" s="65"/>
      <c r="D265" s="65"/>
      <c r="E265" s="65"/>
      <c r="F265" s="65"/>
      <c r="G265" s="65"/>
      <c r="H265" s="91"/>
    </row>
    <row r="266" spans="1:33" ht="7.5" customHeight="1" thickBot="1" x14ac:dyDescent="0.25">
      <c r="A266" s="64"/>
      <c r="B266" s="64"/>
      <c r="C266" s="64"/>
      <c r="D266" s="64"/>
      <c r="E266" s="64"/>
      <c r="F266" s="64"/>
      <c r="G266" s="64"/>
      <c r="H266" s="64"/>
    </row>
    <row r="267" spans="1:33" s="96" customFormat="1" ht="15.75" customHeight="1" thickBot="1" x14ac:dyDescent="0.25">
      <c r="A267" s="63" t="s">
        <v>47</v>
      </c>
      <c r="B267" s="55" t="s">
        <v>46</v>
      </c>
      <c r="C267" s="105" t="s">
        <v>45</v>
      </c>
      <c r="D267" s="104"/>
      <c r="E267" s="103" t="s">
        <v>44</v>
      </c>
      <c r="F267" s="102"/>
      <c r="G267" s="101" t="s">
        <v>43</v>
      </c>
      <c r="H267" s="101"/>
      <c r="W267" s="98"/>
    </row>
    <row r="268" spans="1:33" s="96" customFormat="1" ht="26.25" thickBot="1" x14ac:dyDescent="0.25">
      <c r="A268" s="55"/>
      <c r="B268" s="55"/>
      <c r="C268" s="58" t="s">
        <v>42</v>
      </c>
      <c r="D268" s="57" t="s">
        <v>41</v>
      </c>
      <c r="E268" s="58" t="s">
        <v>42</v>
      </c>
      <c r="F268" s="57" t="s">
        <v>41</v>
      </c>
      <c r="G268" s="56" t="s">
        <v>42</v>
      </c>
      <c r="H268" s="56" t="s">
        <v>41</v>
      </c>
      <c r="U268" s="100"/>
      <c r="V268" s="100"/>
      <c r="W268" s="100"/>
      <c r="X268" s="100"/>
      <c r="Y268" s="99"/>
      <c r="Z268" s="98"/>
      <c r="AA268" s="98"/>
      <c r="AB268" s="98"/>
      <c r="AC268" s="97"/>
    </row>
    <row r="269" spans="1:33" s="96" customFormat="1" ht="17.25" customHeight="1" thickBot="1" x14ac:dyDescent="0.25">
      <c r="A269" s="55"/>
      <c r="B269" s="55"/>
      <c r="C269" s="54"/>
      <c r="D269" s="52" t="s">
        <v>40</v>
      </c>
      <c r="E269" s="53"/>
      <c r="F269" s="52" t="s">
        <v>54</v>
      </c>
      <c r="G269" s="51"/>
      <c r="H269" s="50" t="s">
        <v>52</v>
      </c>
    </row>
    <row r="270" spans="1:33" s="4" customFormat="1" ht="11.25" customHeight="1" x14ac:dyDescent="0.2">
      <c r="A270" s="21">
        <v>1</v>
      </c>
      <c r="B270" s="3" t="s">
        <v>37</v>
      </c>
      <c r="C270" s="29">
        <v>1</v>
      </c>
      <c r="D270" s="28">
        <v>3090</v>
      </c>
      <c r="E270" s="19">
        <v>15</v>
      </c>
      <c r="F270" s="20">
        <v>372682</v>
      </c>
      <c r="G270" s="18">
        <f>SUM(C270,E270)</f>
        <v>16</v>
      </c>
      <c r="H270" s="18">
        <f>SUM(D270,F270)</f>
        <v>375772</v>
      </c>
      <c r="I270" s="77"/>
      <c r="L270" s="77"/>
      <c r="O270" s="77"/>
      <c r="P270" s="77"/>
      <c r="Q270" s="77"/>
      <c r="U270" s="95"/>
      <c r="V270" s="95"/>
      <c r="X270" s="95"/>
      <c r="Y270" s="94"/>
      <c r="Z270" s="93"/>
      <c r="AA270" s="93"/>
      <c r="AB270" s="93"/>
      <c r="AC270" s="92"/>
      <c r="AD270" s="92"/>
      <c r="AG270" s="92"/>
    </row>
    <row r="271" spans="1:33" s="4" customFormat="1" ht="11.25" customHeight="1" x14ac:dyDescent="0.2">
      <c r="A271" s="26">
        <v>2</v>
      </c>
      <c r="B271" s="25" t="s">
        <v>36</v>
      </c>
      <c r="C271" s="23">
        <v>81</v>
      </c>
      <c r="D271" s="24">
        <v>75290</v>
      </c>
      <c r="E271" s="23">
        <v>70</v>
      </c>
      <c r="F271" s="24">
        <v>20343</v>
      </c>
      <c r="G271" s="22">
        <f>SUM(C271,E271)</f>
        <v>151</v>
      </c>
      <c r="H271" s="22">
        <f>SUM(D271,F271)</f>
        <v>95633</v>
      </c>
      <c r="I271" s="77"/>
      <c r="L271" s="77"/>
      <c r="O271" s="77"/>
      <c r="P271" s="77"/>
      <c r="Q271" s="77"/>
      <c r="U271" s="95"/>
      <c r="V271" s="95"/>
      <c r="X271" s="95"/>
      <c r="Y271" s="94"/>
      <c r="Z271" s="93"/>
      <c r="AA271" s="93"/>
      <c r="AB271" s="93"/>
      <c r="AC271" s="92"/>
      <c r="AD271" s="92"/>
      <c r="AG271" s="92"/>
    </row>
    <row r="272" spans="1:33" s="4" customFormat="1" ht="11.25" customHeight="1" x14ac:dyDescent="0.2">
      <c r="A272" s="21">
        <v>3</v>
      </c>
      <c r="B272" s="3" t="s">
        <v>35</v>
      </c>
      <c r="C272" s="19">
        <v>81</v>
      </c>
      <c r="D272" s="20">
        <v>43378</v>
      </c>
      <c r="E272" s="19">
        <v>129</v>
      </c>
      <c r="F272" s="20">
        <v>18047</v>
      </c>
      <c r="G272" s="18">
        <f>SUM(C272,E272)</f>
        <v>210</v>
      </c>
      <c r="H272" s="18">
        <f>SUM(D272,F272)</f>
        <v>61425</v>
      </c>
      <c r="I272" s="77"/>
      <c r="L272" s="77"/>
      <c r="O272" s="77"/>
      <c r="P272" s="77"/>
      <c r="U272" s="95"/>
      <c r="V272" s="95"/>
      <c r="X272" s="95"/>
      <c r="Y272" s="94"/>
      <c r="Z272" s="93"/>
      <c r="AA272" s="93"/>
      <c r="AB272" s="93"/>
      <c r="AC272" s="92"/>
      <c r="AD272" s="92"/>
      <c r="AG272" s="92"/>
    </row>
    <row r="273" spans="1:33" s="4" customFormat="1" ht="11.25" customHeight="1" x14ac:dyDescent="0.2">
      <c r="A273" s="26">
        <v>4</v>
      </c>
      <c r="B273" s="25" t="s">
        <v>28</v>
      </c>
      <c r="C273" s="23">
        <v>14</v>
      </c>
      <c r="D273" s="24">
        <v>51973</v>
      </c>
      <c r="E273" s="23">
        <v>9</v>
      </c>
      <c r="F273" s="24">
        <v>4128</v>
      </c>
      <c r="G273" s="22">
        <f>SUM(C273,E273)</f>
        <v>23</v>
      </c>
      <c r="H273" s="22">
        <f>SUM(D273,F273)</f>
        <v>56101</v>
      </c>
      <c r="I273" s="77"/>
      <c r="L273" s="77"/>
      <c r="U273" s="95"/>
      <c r="V273" s="95"/>
      <c r="X273" s="95"/>
      <c r="Y273" s="94"/>
      <c r="Z273" s="93"/>
      <c r="AA273" s="93"/>
      <c r="AB273" s="93"/>
      <c r="AC273" s="92"/>
      <c r="AD273" s="92"/>
      <c r="AG273" s="92"/>
    </row>
    <row r="274" spans="1:33" s="4" customFormat="1" ht="11.25" customHeight="1" x14ac:dyDescent="0.2">
      <c r="A274" s="21">
        <v>5</v>
      </c>
      <c r="B274" s="3" t="s">
        <v>32</v>
      </c>
      <c r="C274" s="19">
        <v>45</v>
      </c>
      <c r="D274" s="20">
        <v>43894</v>
      </c>
      <c r="E274" s="19">
        <v>150</v>
      </c>
      <c r="F274" s="20">
        <v>6137</v>
      </c>
      <c r="G274" s="18">
        <f>SUM(C274,E274)</f>
        <v>195</v>
      </c>
      <c r="H274" s="18">
        <f>SUM(D274,F274)</f>
        <v>50031</v>
      </c>
      <c r="I274" s="77"/>
      <c r="L274" s="77"/>
      <c r="O274" s="77"/>
      <c r="P274" s="77"/>
      <c r="U274" s="95"/>
      <c r="V274" s="95"/>
      <c r="X274" s="95"/>
      <c r="Y274" s="94"/>
      <c r="Z274" s="93"/>
      <c r="AA274" s="93"/>
      <c r="AB274" s="93"/>
      <c r="AC274" s="92"/>
      <c r="AD274" s="92"/>
      <c r="AG274" s="92"/>
    </row>
    <row r="275" spans="1:33" s="4" customFormat="1" ht="11.25" customHeight="1" x14ac:dyDescent="0.2">
      <c r="A275" s="26">
        <v>6</v>
      </c>
      <c r="B275" s="25" t="s">
        <v>30</v>
      </c>
      <c r="C275" s="31">
        <v>1</v>
      </c>
      <c r="D275" s="30">
        <v>6420</v>
      </c>
      <c r="E275" s="23">
        <v>5</v>
      </c>
      <c r="F275" s="24">
        <v>35444</v>
      </c>
      <c r="G275" s="22">
        <f>SUM(C275,E275)</f>
        <v>6</v>
      </c>
      <c r="H275" s="22">
        <f>SUM(D275,F275)</f>
        <v>41864</v>
      </c>
      <c r="I275" s="77"/>
      <c r="L275" s="77"/>
      <c r="U275" s="95"/>
      <c r="V275" s="95"/>
      <c r="X275" s="95"/>
      <c r="Y275" s="94"/>
      <c r="Z275" s="93"/>
      <c r="AA275" s="93"/>
      <c r="AB275" s="93"/>
      <c r="AC275" s="92"/>
      <c r="AD275" s="92"/>
      <c r="AG275" s="92"/>
    </row>
    <row r="276" spans="1:33" s="4" customFormat="1" ht="11.25" customHeight="1" x14ac:dyDescent="0.2">
      <c r="A276" s="21">
        <v>7</v>
      </c>
      <c r="B276" s="3" t="s">
        <v>31</v>
      </c>
      <c r="C276" s="29"/>
      <c r="D276" s="28"/>
      <c r="E276" s="19">
        <v>14</v>
      </c>
      <c r="F276" s="20">
        <v>35918</v>
      </c>
      <c r="G276" s="18">
        <f>SUM(C276,E276)</f>
        <v>14</v>
      </c>
      <c r="H276" s="18">
        <f>SUM(D276,F276)</f>
        <v>35918</v>
      </c>
      <c r="I276" s="77"/>
      <c r="L276" s="77"/>
      <c r="O276" s="77"/>
      <c r="P276" s="77"/>
      <c r="Q276" s="77"/>
      <c r="U276" s="95"/>
      <c r="V276" s="95"/>
      <c r="X276" s="95"/>
      <c r="Y276" s="94"/>
      <c r="Z276" s="93"/>
      <c r="AA276" s="93"/>
      <c r="AB276" s="93"/>
      <c r="AC276" s="92"/>
      <c r="AD276" s="92"/>
      <c r="AG276" s="92"/>
    </row>
    <row r="277" spans="1:33" s="4" customFormat="1" ht="11.25" customHeight="1" x14ac:dyDescent="0.2">
      <c r="A277" s="26">
        <v>8</v>
      </c>
      <c r="B277" s="25" t="s">
        <v>29</v>
      </c>
      <c r="C277" s="23">
        <v>9</v>
      </c>
      <c r="D277" s="24">
        <v>15608</v>
      </c>
      <c r="E277" s="23">
        <v>15</v>
      </c>
      <c r="F277" s="24">
        <v>18688</v>
      </c>
      <c r="G277" s="22">
        <f>SUM(C277,E277)</f>
        <v>24</v>
      </c>
      <c r="H277" s="22">
        <f>SUM(D277,F277)</f>
        <v>34296</v>
      </c>
      <c r="I277" s="77"/>
      <c r="L277" s="77"/>
      <c r="O277" s="77"/>
      <c r="P277" s="77"/>
      <c r="Q277" s="77"/>
      <c r="U277" s="95"/>
      <c r="V277" s="95"/>
      <c r="X277" s="95"/>
      <c r="Y277" s="94"/>
      <c r="Z277" s="93"/>
      <c r="AA277" s="93"/>
      <c r="AB277" s="93"/>
      <c r="AC277" s="92"/>
      <c r="AD277" s="92"/>
      <c r="AG277" s="92"/>
    </row>
    <row r="278" spans="1:33" s="4" customFormat="1" ht="11.25" customHeight="1" x14ac:dyDescent="0.2">
      <c r="A278" s="21">
        <v>9</v>
      </c>
      <c r="B278" s="3" t="s">
        <v>25</v>
      </c>
      <c r="C278" s="29"/>
      <c r="D278" s="28"/>
      <c r="E278" s="19">
        <v>4</v>
      </c>
      <c r="F278" s="20">
        <v>28802</v>
      </c>
      <c r="G278" s="18">
        <f>SUM(C278,E278)</f>
        <v>4</v>
      </c>
      <c r="H278" s="18">
        <f>SUM(D278,F278)</f>
        <v>28802</v>
      </c>
      <c r="I278" s="77"/>
      <c r="L278" s="77"/>
      <c r="U278" s="95"/>
      <c r="V278" s="95"/>
      <c r="X278" s="95"/>
      <c r="Y278" s="94"/>
      <c r="Z278" s="93"/>
      <c r="AA278" s="93"/>
      <c r="AB278" s="93"/>
      <c r="AC278" s="92"/>
      <c r="AD278" s="92"/>
      <c r="AG278" s="92"/>
    </row>
    <row r="279" spans="1:33" s="4" customFormat="1" ht="11.25" customHeight="1" x14ac:dyDescent="0.2">
      <c r="A279" s="26">
        <v>10</v>
      </c>
      <c r="B279" s="25" t="s">
        <v>24</v>
      </c>
      <c r="C279" s="23">
        <v>1</v>
      </c>
      <c r="D279" s="24">
        <v>6518</v>
      </c>
      <c r="E279" s="23">
        <v>2</v>
      </c>
      <c r="F279" s="22">
        <v>13161</v>
      </c>
      <c r="G279" s="23">
        <f>SUM(C279,E279)</f>
        <v>3</v>
      </c>
      <c r="H279" s="22">
        <f>SUM(D279,F279)</f>
        <v>19679</v>
      </c>
    </row>
    <row r="280" spans="1:33" s="4" customFormat="1" ht="11.25" customHeight="1" x14ac:dyDescent="0.2">
      <c r="A280" s="21">
        <v>11</v>
      </c>
      <c r="B280" s="3" t="s">
        <v>27</v>
      </c>
      <c r="C280" s="19">
        <v>5</v>
      </c>
      <c r="D280" s="20">
        <v>13141</v>
      </c>
      <c r="E280" s="19">
        <v>4</v>
      </c>
      <c r="F280" s="20">
        <v>5738</v>
      </c>
      <c r="G280" s="18">
        <f>SUM(C280,E280)</f>
        <v>9</v>
      </c>
      <c r="H280" s="18">
        <f>SUM(D280,F280)</f>
        <v>18879</v>
      </c>
      <c r="L280" s="77"/>
      <c r="O280" s="77"/>
      <c r="P280" s="77"/>
      <c r="U280" s="95"/>
      <c r="V280" s="95"/>
      <c r="X280" s="95"/>
      <c r="Y280" s="94"/>
      <c r="Z280" s="93"/>
      <c r="AA280" s="93"/>
      <c r="AB280" s="93"/>
      <c r="AC280" s="92"/>
      <c r="AD280" s="92"/>
      <c r="AG280" s="92"/>
    </row>
    <row r="281" spans="1:33" s="4" customFormat="1" ht="11.25" customHeight="1" x14ac:dyDescent="0.2">
      <c r="A281" s="26">
        <v>12</v>
      </c>
      <c r="B281" s="25" t="s">
        <v>22</v>
      </c>
      <c r="C281" s="23">
        <v>11</v>
      </c>
      <c r="D281" s="24">
        <v>12220</v>
      </c>
      <c r="E281" s="23">
        <v>14</v>
      </c>
      <c r="F281" s="24">
        <v>4821</v>
      </c>
      <c r="G281" s="22">
        <f>SUM(C281,E281)</f>
        <v>25</v>
      </c>
      <c r="H281" s="22">
        <f>SUM(D281,F281)</f>
        <v>17041</v>
      </c>
    </row>
    <row r="282" spans="1:33" s="4" customFormat="1" ht="11.25" customHeight="1" x14ac:dyDescent="0.2">
      <c r="A282" s="140">
        <v>13</v>
      </c>
      <c r="B282" s="139" t="s">
        <v>23</v>
      </c>
      <c r="C282" s="137">
        <v>9</v>
      </c>
      <c r="D282" s="147">
        <v>14197.398000000001</v>
      </c>
      <c r="E282" s="137">
        <v>1</v>
      </c>
      <c r="F282" s="136">
        <v>315.88400000000001</v>
      </c>
      <c r="G282" s="135">
        <v>10</v>
      </c>
      <c r="H282" s="135">
        <v>14513.282000000001</v>
      </c>
    </row>
    <row r="283" spans="1:33" s="4" customFormat="1" ht="11.25" customHeight="1" x14ac:dyDescent="0.2">
      <c r="A283" s="26">
        <v>14</v>
      </c>
      <c r="B283" s="25" t="s">
        <v>26</v>
      </c>
      <c r="C283" s="23">
        <v>32</v>
      </c>
      <c r="D283" s="22">
        <v>9677</v>
      </c>
      <c r="E283" s="23">
        <v>33</v>
      </c>
      <c r="F283" s="24">
        <v>4237</v>
      </c>
      <c r="G283" s="22">
        <f>SUM(C283,E283)</f>
        <v>65</v>
      </c>
      <c r="H283" s="22">
        <f>SUM(D283,F283)</f>
        <v>13914</v>
      </c>
      <c r="I283" s="77"/>
      <c r="L283" s="77"/>
      <c r="U283" s="95"/>
      <c r="V283" s="95"/>
      <c r="X283" s="95"/>
      <c r="Y283" s="94"/>
      <c r="Z283" s="93"/>
      <c r="AA283" s="93"/>
      <c r="AB283" s="93"/>
      <c r="AC283" s="92"/>
      <c r="AD283" s="92"/>
      <c r="AG283" s="92"/>
    </row>
    <row r="284" spans="1:33" s="4" customFormat="1" ht="11.25" customHeight="1" x14ac:dyDescent="0.2">
      <c r="A284" s="21">
        <v>15</v>
      </c>
      <c r="B284" s="3" t="s">
        <v>21</v>
      </c>
      <c r="C284" s="19">
        <v>8</v>
      </c>
      <c r="D284" s="20">
        <v>9897</v>
      </c>
      <c r="E284" s="19">
        <v>29</v>
      </c>
      <c r="F284" s="20">
        <v>3294</v>
      </c>
      <c r="G284" s="18">
        <f>SUM(C284,E284)</f>
        <v>37</v>
      </c>
      <c r="H284" s="18">
        <f>SUM(D284,F284)</f>
        <v>13191</v>
      </c>
      <c r="I284" s="77"/>
      <c r="L284" s="77"/>
      <c r="U284" s="95"/>
      <c r="V284" s="95"/>
      <c r="X284" s="95"/>
      <c r="Y284" s="94"/>
      <c r="Z284" s="93"/>
      <c r="AA284" s="93"/>
      <c r="AB284" s="93"/>
      <c r="AC284" s="92"/>
      <c r="AD284" s="92"/>
      <c r="AG284" s="92"/>
    </row>
    <row r="285" spans="1:33" s="4" customFormat="1" ht="11.25" customHeight="1" x14ac:dyDescent="0.2">
      <c r="A285" s="26">
        <v>16</v>
      </c>
      <c r="B285" s="25" t="s">
        <v>20</v>
      </c>
      <c r="C285" s="31"/>
      <c r="D285" s="30"/>
      <c r="E285" s="31">
        <v>1</v>
      </c>
      <c r="F285" s="30">
        <v>6805</v>
      </c>
      <c r="G285" s="22">
        <f>SUM(C285,E285)</f>
        <v>1</v>
      </c>
      <c r="H285" s="22">
        <f>SUM(D285,F285)</f>
        <v>6805</v>
      </c>
      <c r="I285" s="77"/>
      <c r="L285" s="77"/>
      <c r="O285" s="77"/>
      <c r="P285" s="77"/>
      <c r="U285" s="95"/>
      <c r="V285" s="95"/>
      <c r="X285" s="95"/>
      <c r="Y285" s="94"/>
      <c r="Z285" s="93"/>
      <c r="AA285" s="93"/>
      <c r="AB285" s="93"/>
      <c r="AC285" s="92"/>
      <c r="AD285" s="92"/>
      <c r="AG285" s="92"/>
    </row>
    <row r="286" spans="1:33" s="4" customFormat="1" ht="11.25" customHeight="1" x14ac:dyDescent="0.2">
      <c r="A286" s="21">
        <v>17</v>
      </c>
      <c r="B286" s="3" t="s">
        <v>17</v>
      </c>
      <c r="C286" s="29"/>
      <c r="D286" s="28"/>
      <c r="E286" s="19">
        <v>2</v>
      </c>
      <c r="F286" s="20">
        <v>3439</v>
      </c>
      <c r="G286" s="18">
        <f>SUM(C286,E286)</f>
        <v>2</v>
      </c>
      <c r="H286" s="18">
        <f>SUM(D286,F286)</f>
        <v>3439</v>
      </c>
      <c r="I286" s="77"/>
      <c r="U286" s="95"/>
      <c r="V286" s="95"/>
      <c r="X286" s="95"/>
      <c r="Y286" s="94"/>
      <c r="Z286" s="93"/>
      <c r="AA286" s="93"/>
      <c r="AB286" s="93"/>
      <c r="AC286" s="92"/>
      <c r="AD286" s="92"/>
      <c r="AG286" s="92"/>
    </row>
    <row r="287" spans="1:33" s="4" customFormat="1" ht="11.25" customHeight="1" x14ac:dyDescent="0.2">
      <c r="A287" s="26">
        <v>18</v>
      </c>
      <c r="B287" s="85" t="s">
        <v>13</v>
      </c>
      <c r="C287" s="31"/>
      <c r="D287" s="30"/>
      <c r="E287" s="84">
        <v>2</v>
      </c>
      <c r="F287" s="83">
        <v>3143</v>
      </c>
      <c r="G287" s="22">
        <f>SUM(C287,E287)</f>
        <v>2</v>
      </c>
      <c r="H287" s="22">
        <f>SUM(D287,F287)</f>
        <v>3143</v>
      </c>
      <c r="O287" s="77"/>
      <c r="P287" s="77"/>
      <c r="Q287" s="77"/>
      <c r="U287" s="95"/>
      <c r="V287" s="95"/>
      <c r="X287" s="95"/>
      <c r="Y287" s="94"/>
      <c r="Z287" s="93"/>
      <c r="AA287" s="93"/>
      <c r="AB287" s="93"/>
      <c r="AC287" s="92"/>
      <c r="AD287" s="92"/>
      <c r="AG287" s="92"/>
    </row>
    <row r="288" spans="1:33" s="4" customFormat="1" ht="11.25" customHeight="1" x14ac:dyDescent="0.2">
      <c r="A288" s="21">
        <v>19</v>
      </c>
      <c r="B288" s="3" t="s">
        <v>19</v>
      </c>
      <c r="C288" s="19">
        <v>2</v>
      </c>
      <c r="D288" s="20">
        <v>599</v>
      </c>
      <c r="E288" s="19">
        <v>16</v>
      </c>
      <c r="F288" s="20">
        <v>1323</v>
      </c>
      <c r="G288" s="18">
        <f>SUM(C288,E288)</f>
        <v>18</v>
      </c>
      <c r="H288" s="18">
        <f>SUM(D288,F288)</f>
        <v>1922</v>
      </c>
      <c r="I288" s="77"/>
      <c r="L288" s="77"/>
      <c r="U288" s="95"/>
      <c r="V288" s="95"/>
      <c r="X288" s="95"/>
      <c r="Y288" s="94"/>
      <c r="Z288" s="93"/>
      <c r="AA288" s="93"/>
      <c r="AB288" s="93"/>
      <c r="AC288" s="92"/>
      <c r="AD288" s="92"/>
      <c r="AG288" s="92"/>
    </row>
    <row r="289" spans="1:33" s="4" customFormat="1" ht="11.25" customHeight="1" x14ac:dyDescent="0.2">
      <c r="A289" s="26">
        <v>20</v>
      </c>
      <c r="B289" s="25" t="s">
        <v>14</v>
      </c>
      <c r="C289" s="31"/>
      <c r="D289" s="30"/>
      <c r="E289" s="31">
        <v>1</v>
      </c>
      <c r="F289" s="30">
        <v>1177</v>
      </c>
      <c r="G289" s="22">
        <f>SUM(C289,E289)</f>
        <v>1</v>
      </c>
      <c r="H289" s="22">
        <f>SUM(D289,F289)</f>
        <v>1177</v>
      </c>
      <c r="I289" s="77"/>
      <c r="L289" s="77"/>
      <c r="O289" s="77"/>
      <c r="P289" s="77"/>
      <c r="Q289" s="77"/>
      <c r="U289" s="95"/>
      <c r="V289" s="95"/>
      <c r="X289" s="95"/>
      <c r="Y289" s="94"/>
      <c r="Z289" s="93"/>
      <c r="AA289" s="93"/>
      <c r="AB289" s="93"/>
      <c r="AC289" s="92"/>
      <c r="AD289" s="92"/>
      <c r="AG289" s="92"/>
    </row>
    <row r="290" spans="1:33" s="4" customFormat="1" ht="11.25" customHeight="1" x14ac:dyDescent="0.2">
      <c r="A290" s="21">
        <v>21</v>
      </c>
      <c r="B290" s="3" t="s">
        <v>16</v>
      </c>
      <c r="C290" s="19">
        <v>4</v>
      </c>
      <c r="D290" s="20">
        <v>531</v>
      </c>
      <c r="E290" s="19">
        <v>6</v>
      </c>
      <c r="F290" s="20">
        <v>366</v>
      </c>
      <c r="G290" s="18">
        <f>SUM(C290,E290)</f>
        <v>10</v>
      </c>
      <c r="H290" s="18">
        <f>SUM(D290,F290)</f>
        <v>897</v>
      </c>
    </row>
    <row r="291" spans="1:33" s="4" customFormat="1" ht="11.25" customHeight="1" x14ac:dyDescent="0.2">
      <c r="A291" s="26">
        <v>22</v>
      </c>
      <c r="B291" s="25" t="s">
        <v>15</v>
      </c>
      <c r="C291" s="23">
        <v>1</v>
      </c>
      <c r="D291" s="24">
        <v>391</v>
      </c>
      <c r="E291" s="23">
        <v>4</v>
      </c>
      <c r="F291" s="24">
        <v>389</v>
      </c>
      <c r="G291" s="22">
        <f>SUM(C291,E291)</f>
        <v>5</v>
      </c>
      <c r="H291" s="22">
        <f>SUM(D291,F291)</f>
        <v>780</v>
      </c>
    </row>
    <row r="292" spans="1:33" s="4" customFormat="1" ht="11.25" customHeight="1" x14ac:dyDescent="0.2">
      <c r="A292" s="21">
        <v>23</v>
      </c>
      <c r="B292" s="3" t="s">
        <v>11</v>
      </c>
      <c r="C292" s="29"/>
      <c r="D292" s="28"/>
      <c r="E292" s="19">
        <v>1</v>
      </c>
      <c r="F292" s="20">
        <v>199</v>
      </c>
      <c r="G292" s="18">
        <f>SUM(C292,E292)</f>
        <v>1</v>
      </c>
      <c r="H292" s="18">
        <f>SUM(D292,F292)</f>
        <v>199</v>
      </c>
      <c r="L292" s="77"/>
      <c r="U292" s="95"/>
      <c r="V292" s="95"/>
      <c r="X292" s="95"/>
      <c r="Y292" s="94"/>
      <c r="Z292" s="93"/>
      <c r="AA292" s="93"/>
      <c r="AB292" s="93"/>
      <c r="AC292" s="92"/>
      <c r="AD292" s="92"/>
      <c r="AG292" s="92"/>
    </row>
    <row r="293" spans="1:33" s="4" customFormat="1" ht="11.25" customHeight="1" x14ac:dyDescent="0.2">
      <c r="A293" s="26">
        <v>24</v>
      </c>
      <c r="B293" s="25" t="s">
        <v>12</v>
      </c>
      <c r="C293" s="31"/>
      <c r="D293" s="30"/>
      <c r="E293" s="31">
        <v>1</v>
      </c>
      <c r="F293" s="30">
        <v>138</v>
      </c>
      <c r="G293" s="22">
        <f>SUM(C293,E293)</f>
        <v>1</v>
      </c>
      <c r="H293" s="22">
        <f>SUM(D293,F293)</f>
        <v>138</v>
      </c>
      <c r="L293" s="77"/>
      <c r="O293" s="77"/>
      <c r="P293" s="77"/>
      <c r="U293" s="95"/>
      <c r="V293" s="95"/>
      <c r="W293" s="95"/>
      <c r="X293" s="95"/>
      <c r="Y293" s="94"/>
      <c r="Z293" s="93"/>
      <c r="AA293" s="93"/>
      <c r="AB293" s="93"/>
      <c r="AC293" s="92"/>
      <c r="AD293" s="92"/>
      <c r="AG293" s="92"/>
    </row>
    <row r="294" spans="1:33" s="4" customFormat="1" ht="11.25" customHeight="1" x14ac:dyDescent="0.2">
      <c r="A294" s="21">
        <v>25</v>
      </c>
      <c r="B294" s="3" t="s">
        <v>9</v>
      </c>
      <c r="C294" s="29">
        <v>1</v>
      </c>
      <c r="D294" s="28">
        <v>91</v>
      </c>
      <c r="E294" s="19">
        <v>1</v>
      </c>
      <c r="F294" s="28"/>
      <c r="G294" s="18">
        <f>SUM(C294,E294)</f>
        <v>2</v>
      </c>
      <c r="H294" s="18">
        <f>SUM(D294,F294)</f>
        <v>91</v>
      </c>
      <c r="O294" s="77"/>
      <c r="Q294" s="77"/>
      <c r="U294" s="95"/>
      <c r="V294" s="95"/>
      <c r="X294" s="95"/>
      <c r="Y294" s="94"/>
      <c r="Z294" s="93"/>
      <c r="AA294" s="93"/>
      <c r="AB294" s="93"/>
      <c r="AC294" s="92"/>
      <c r="AD294" s="92"/>
      <c r="AG294" s="92"/>
    </row>
    <row r="295" spans="1:33" s="4" customFormat="1" ht="11.25" customHeight="1" x14ac:dyDescent="0.2">
      <c r="A295" s="115"/>
      <c r="B295" s="115"/>
      <c r="C295" s="116"/>
      <c r="D295" s="115"/>
      <c r="E295" s="116"/>
      <c r="F295" s="115"/>
      <c r="G295" s="116"/>
      <c r="H295" s="115"/>
      <c r="O295" s="77"/>
      <c r="Q295" s="77"/>
      <c r="U295" s="95"/>
      <c r="V295" s="95"/>
      <c r="X295" s="95"/>
      <c r="Y295" s="94"/>
      <c r="Z295" s="93"/>
      <c r="AA295" s="93"/>
      <c r="AB295" s="93"/>
      <c r="AC295" s="92"/>
      <c r="AD295" s="92"/>
      <c r="AG295" s="92"/>
    </row>
    <row r="296" spans="1:33" s="4" customFormat="1" ht="11.25" customHeight="1" x14ac:dyDescent="0.2">
      <c r="A296" s="21"/>
      <c r="B296" s="3" t="s">
        <v>50</v>
      </c>
      <c r="C296" s="29"/>
      <c r="D296" s="28"/>
      <c r="E296" s="29"/>
      <c r="F296" s="76"/>
      <c r="G296" s="19">
        <v>19</v>
      </c>
      <c r="H296" s="18">
        <v>1384</v>
      </c>
      <c r="L296" s="77"/>
      <c r="O296" s="77"/>
      <c r="P296" s="77"/>
      <c r="U296" s="95"/>
      <c r="V296" s="95"/>
      <c r="X296" s="95"/>
      <c r="Y296" s="94"/>
      <c r="Z296" s="93"/>
      <c r="AA296" s="93"/>
      <c r="AB296" s="93"/>
      <c r="AC296" s="92"/>
      <c r="AD296" s="92"/>
      <c r="AG296" s="92"/>
    </row>
    <row r="297" spans="1:33" s="4" customFormat="1" ht="11.25" customHeight="1" thickBot="1" x14ac:dyDescent="0.25">
      <c r="A297" s="154"/>
      <c r="B297" s="153"/>
      <c r="C297" s="152"/>
      <c r="D297" s="151"/>
      <c r="E297" s="152"/>
      <c r="F297" s="151"/>
      <c r="G297" s="150"/>
      <c r="H297" s="150"/>
    </row>
    <row r="298" spans="1:33" s="4" customFormat="1" ht="11.25" customHeight="1" thickBot="1" x14ac:dyDescent="0.25">
      <c r="A298" s="12"/>
      <c r="B298" s="12" t="s">
        <v>3</v>
      </c>
      <c r="C298" s="149">
        <f>SUM(C270:C294)</f>
        <v>306</v>
      </c>
      <c r="D298" s="148">
        <f>SUM(D270:D294)</f>
        <v>306915.39799999999</v>
      </c>
      <c r="E298" s="149">
        <f>SUM(E270:E294)</f>
        <v>529</v>
      </c>
      <c r="F298" s="148">
        <f>SUM(F270:F294)</f>
        <v>588734.88399999996</v>
      </c>
      <c r="G298" s="149">
        <f>SUM(G270:G296)</f>
        <v>854</v>
      </c>
      <c r="H298" s="148">
        <f>SUM(H270:H296)</f>
        <v>897034.28200000001</v>
      </c>
      <c r="O298" s="77"/>
      <c r="P298" s="77"/>
      <c r="U298" s="95"/>
      <c r="V298" s="95"/>
      <c r="X298" s="95"/>
      <c r="Y298" s="94"/>
      <c r="Z298" s="93"/>
      <c r="AA298" s="93"/>
      <c r="AB298" s="93"/>
      <c r="AC298" s="92"/>
      <c r="AD298" s="92"/>
      <c r="AG298" s="92"/>
    </row>
    <row r="299" spans="1:33" ht="7.5" customHeight="1" x14ac:dyDescent="0.2">
      <c r="A299" s="8"/>
      <c r="B299" s="8"/>
      <c r="C299" s="68"/>
      <c r="D299" s="68"/>
      <c r="E299" s="68"/>
      <c r="F299" s="68"/>
      <c r="G299" s="68"/>
      <c r="H299" s="68"/>
      <c r="O299" s="2"/>
      <c r="U299" s="90"/>
      <c r="V299" s="90"/>
      <c r="X299" s="90"/>
      <c r="Y299" s="89"/>
      <c r="Z299" s="88"/>
      <c r="AA299" s="88"/>
      <c r="AB299" s="88"/>
      <c r="AC299" s="87"/>
      <c r="AD299" s="87"/>
      <c r="AG299" s="87"/>
    </row>
    <row r="300" spans="1:33" ht="11.25" customHeight="1" x14ac:dyDescent="0.2">
      <c r="A300" s="4" t="s">
        <v>2</v>
      </c>
      <c r="B300" s="7" t="s">
        <v>1</v>
      </c>
      <c r="C300" s="6"/>
      <c r="D300" s="6"/>
      <c r="E300" s="5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1.25" customHeight="1" x14ac:dyDescent="0.2">
      <c r="A301" s="8"/>
      <c r="B301" s="69" t="s">
        <v>0</v>
      </c>
      <c r="C301" s="68"/>
      <c r="D301" s="68"/>
      <c r="E301" s="68"/>
      <c r="F301" s="68"/>
      <c r="G301" s="68"/>
      <c r="H301" s="68"/>
      <c r="L301" s="2"/>
      <c r="O301" s="2"/>
      <c r="U301" s="90"/>
      <c r="V301" s="90"/>
      <c r="X301" s="90"/>
      <c r="Y301" s="89"/>
      <c r="Z301" s="88"/>
      <c r="AA301" s="88"/>
      <c r="AB301" s="88"/>
      <c r="AC301" s="87"/>
      <c r="AD301" s="87"/>
      <c r="AG301" s="87"/>
    </row>
    <row r="305" spans="1:33" ht="15.75" x14ac:dyDescent="0.2">
      <c r="A305" s="67" t="s">
        <v>49</v>
      </c>
      <c r="B305" s="66" t="s">
        <v>66</v>
      </c>
      <c r="C305" s="65"/>
      <c r="D305" s="65"/>
      <c r="E305" s="65"/>
      <c r="F305" s="65"/>
      <c r="G305" s="65"/>
      <c r="H305" s="91"/>
    </row>
    <row r="306" spans="1:33" ht="7.5" customHeight="1" thickBot="1" x14ac:dyDescent="0.25">
      <c r="A306" s="64"/>
      <c r="B306" s="64"/>
      <c r="C306" s="64"/>
      <c r="D306" s="64"/>
      <c r="E306" s="64"/>
      <c r="F306" s="64"/>
      <c r="G306" s="64"/>
      <c r="H306" s="64"/>
    </row>
    <row r="307" spans="1:33" s="96" customFormat="1" ht="15.75" customHeight="1" thickBot="1" x14ac:dyDescent="0.25">
      <c r="A307" s="63" t="s">
        <v>47</v>
      </c>
      <c r="B307" s="55" t="s">
        <v>46</v>
      </c>
      <c r="C307" s="105" t="s">
        <v>45</v>
      </c>
      <c r="D307" s="104"/>
      <c r="E307" s="103" t="s">
        <v>44</v>
      </c>
      <c r="F307" s="102"/>
      <c r="G307" s="101" t="s">
        <v>43</v>
      </c>
      <c r="H307" s="101"/>
      <c r="W307" s="98"/>
    </row>
    <row r="308" spans="1:33" s="96" customFormat="1" ht="26.25" thickBot="1" x14ac:dyDescent="0.25">
      <c r="A308" s="55"/>
      <c r="B308" s="55"/>
      <c r="C308" s="58" t="s">
        <v>42</v>
      </c>
      <c r="D308" s="57" t="s">
        <v>41</v>
      </c>
      <c r="E308" s="58" t="s">
        <v>42</v>
      </c>
      <c r="F308" s="57" t="s">
        <v>41</v>
      </c>
      <c r="G308" s="56" t="s">
        <v>42</v>
      </c>
      <c r="H308" s="56" t="s">
        <v>41</v>
      </c>
      <c r="U308" s="100"/>
      <c r="V308" s="100"/>
      <c r="W308" s="100"/>
      <c r="X308" s="100"/>
      <c r="Y308" s="99"/>
      <c r="Z308" s="98"/>
      <c r="AA308" s="98"/>
      <c r="AB308" s="98"/>
      <c r="AC308" s="97"/>
    </row>
    <row r="309" spans="1:33" s="96" customFormat="1" ht="17.25" customHeight="1" thickBot="1" x14ac:dyDescent="0.25">
      <c r="A309" s="55"/>
      <c r="B309" s="55"/>
      <c r="C309" s="54"/>
      <c r="D309" s="52" t="s">
        <v>40</v>
      </c>
      <c r="E309" s="53"/>
      <c r="F309" s="52" t="s">
        <v>54</v>
      </c>
      <c r="G309" s="51"/>
      <c r="H309" s="50" t="s">
        <v>52</v>
      </c>
    </row>
    <row r="310" spans="1:33" s="4" customFormat="1" ht="11.25" customHeight="1" x14ac:dyDescent="0.2">
      <c r="A310" s="21">
        <v>1</v>
      </c>
      <c r="B310" s="3" t="s">
        <v>37</v>
      </c>
      <c r="C310" s="29">
        <v>1</v>
      </c>
      <c r="D310" s="28">
        <v>3370</v>
      </c>
      <c r="E310" s="19">
        <v>17</v>
      </c>
      <c r="F310" s="20">
        <v>392295</v>
      </c>
      <c r="G310" s="18">
        <v>18</v>
      </c>
      <c r="H310" s="18">
        <v>395665</v>
      </c>
      <c r="I310" s="77"/>
      <c r="L310" s="77"/>
      <c r="O310" s="77"/>
      <c r="P310" s="77"/>
      <c r="Q310" s="77"/>
      <c r="U310" s="95"/>
      <c r="V310" s="95"/>
      <c r="X310" s="95"/>
      <c r="Y310" s="94"/>
      <c r="Z310" s="93"/>
      <c r="AA310" s="93"/>
      <c r="AB310" s="93"/>
      <c r="AC310" s="92"/>
      <c r="AD310" s="92"/>
      <c r="AG310" s="92"/>
    </row>
    <row r="311" spans="1:33" s="4" customFormat="1" ht="11.25" customHeight="1" x14ac:dyDescent="0.2">
      <c r="A311" s="26">
        <v>2</v>
      </c>
      <c r="B311" s="25" t="s">
        <v>36</v>
      </c>
      <c r="C311" s="23">
        <v>100</v>
      </c>
      <c r="D311" s="24">
        <v>81636</v>
      </c>
      <c r="E311" s="23">
        <v>91</v>
      </c>
      <c r="F311" s="24">
        <v>30551</v>
      </c>
      <c r="G311" s="22">
        <v>191</v>
      </c>
      <c r="H311" s="22">
        <v>112187</v>
      </c>
      <c r="I311" s="77"/>
      <c r="L311" s="77"/>
      <c r="O311" s="77"/>
      <c r="P311" s="77"/>
      <c r="Q311" s="77"/>
      <c r="U311" s="95"/>
      <c r="V311" s="95"/>
      <c r="X311" s="95"/>
      <c r="Y311" s="94"/>
      <c r="Z311" s="93"/>
      <c r="AA311" s="93"/>
      <c r="AB311" s="93"/>
      <c r="AC311" s="92"/>
      <c r="AD311" s="92"/>
      <c r="AG311" s="92"/>
    </row>
    <row r="312" spans="1:33" s="4" customFormat="1" ht="11.25" customHeight="1" x14ac:dyDescent="0.2">
      <c r="A312" s="21">
        <v>3</v>
      </c>
      <c r="B312" s="3" t="s">
        <v>35</v>
      </c>
      <c r="C312" s="19">
        <v>93</v>
      </c>
      <c r="D312" s="20">
        <v>52807</v>
      </c>
      <c r="E312" s="19">
        <v>159</v>
      </c>
      <c r="F312" s="20">
        <v>24527</v>
      </c>
      <c r="G312" s="18">
        <v>252</v>
      </c>
      <c r="H312" s="18">
        <v>77335</v>
      </c>
      <c r="I312" s="77"/>
      <c r="L312" s="77"/>
      <c r="O312" s="77"/>
      <c r="P312" s="77"/>
      <c r="U312" s="95"/>
      <c r="V312" s="95"/>
      <c r="X312" s="95"/>
      <c r="Y312" s="94"/>
      <c r="Z312" s="93"/>
      <c r="AA312" s="93"/>
      <c r="AB312" s="93"/>
      <c r="AC312" s="92"/>
      <c r="AD312" s="92"/>
      <c r="AG312" s="92"/>
    </row>
    <row r="313" spans="1:33" s="4" customFormat="1" ht="11.25" customHeight="1" x14ac:dyDescent="0.2">
      <c r="A313" s="26">
        <v>4</v>
      </c>
      <c r="B313" s="25" t="s">
        <v>32</v>
      </c>
      <c r="C313" s="23">
        <v>51</v>
      </c>
      <c r="D313" s="24">
        <v>52912</v>
      </c>
      <c r="E313" s="23">
        <v>171</v>
      </c>
      <c r="F313" s="24">
        <v>7998</v>
      </c>
      <c r="G313" s="22">
        <v>222</v>
      </c>
      <c r="H313" s="22">
        <v>60910</v>
      </c>
      <c r="I313" s="77"/>
      <c r="L313" s="77"/>
      <c r="U313" s="95"/>
      <c r="V313" s="95"/>
      <c r="X313" s="95"/>
      <c r="Y313" s="94"/>
      <c r="Z313" s="93"/>
      <c r="AA313" s="93"/>
      <c r="AB313" s="93"/>
      <c r="AC313" s="92"/>
      <c r="AD313" s="92"/>
      <c r="AG313" s="92"/>
    </row>
    <row r="314" spans="1:33" s="4" customFormat="1" ht="11.25" customHeight="1" x14ac:dyDescent="0.2">
      <c r="A314" s="21">
        <v>5</v>
      </c>
      <c r="B314" s="3" t="s">
        <v>28</v>
      </c>
      <c r="C314" s="19">
        <v>13</v>
      </c>
      <c r="D314" s="20">
        <v>52713</v>
      </c>
      <c r="E314" s="19">
        <v>9</v>
      </c>
      <c r="F314" s="20">
        <v>5256</v>
      </c>
      <c r="G314" s="18">
        <v>22</v>
      </c>
      <c r="H314" s="18">
        <v>57969</v>
      </c>
      <c r="I314" s="77"/>
      <c r="L314" s="77"/>
      <c r="O314" s="77"/>
      <c r="P314" s="77"/>
      <c r="U314" s="95"/>
      <c r="V314" s="95"/>
      <c r="X314" s="95"/>
      <c r="Y314" s="94"/>
      <c r="Z314" s="93"/>
      <c r="AA314" s="93"/>
      <c r="AB314" s="93"/>
      <c r="AC314" s="92"/>
      <c r="AD314" s="92"/>
      <c r="AG314" s="92"/>
    </row>
    <row r="315" spans="1:33" s="4" customFormat="1" ht="11.25" customHeight="1" x14ac:dyDescent="0.2">
      <c r="A315" s="26">
        <v>6</v>
      </c>
      <c r="B315" s="25" t="s">
        <v>30</v>
      </c>
      <c r="C315" s="31">
        <v>1</v>
      </c>
      <c r="D315" s="30">
        <v>7902</v>
      </c>
      <c r="E315" s="23">
        <v>5</v>
      </c>
      <c r="F315" s="24">
        <v>36660</v>
      </c>
      <c r="G315" s="22">
        <v>6</v>
      </c>
      <c r="H315" s="22">
        <v>44562</v>
      </c>
      <c r="I315" s="77"/>
      <c r="L315" s="77"/>
      <c r="U315" s="95"/>
      <c r="V315" s="95"/>
      <c r="X315" s="95"/>
      <c r="Y315" s="94"/>
      <c r="Z315" s="93"/>
      <c r="AA315" s="93"/>
      <c r="AB315" s="93"/>
      <c r="AC315" s="92"/>
      <c r="AD315" s="92"/>
      <c r="AG315" s="92"/>
    </row>
    <row r="316" spans="1:33" s="4" customFormat="1" ht="11.25" customHeight="1" x14ac:dyDescent="0.2">
      <c r="A316" s="21">
        <v>7</v>
      </c>
      <c r="B316" s="3" t="s">
        <v>31</v>
      </c>
      <c r="C316" s="29" t="s">
        <v>10</v>
      </c>
      <c r="D316" s="28" t="s">
        <v>10</v>
      </c>
      <c r="E316" s="19">
        <v>16</v>
      </c>
      <c r="F316" s="20">
        <v>43654</v>
      </c>
      <c r="G316" s="18">
        <v>16</v>
      </c>
      <c r="H316" s="18">
        <v>43654</v>
      </c>
      <c r="I316" s="77"/>
      <c r="L316" s="77"/>
      <c r="O316" s="77"/>
      <c r="P316" s="77"/>
      <c r="Q316" s="77"/>
      <c r="U316" s="95"/>
      <c r="V316" s="95"/>
      <c r="X316" s="95"/>
      <c r="Y316" s="94"/>
      <c r="Z316" s="93"/>
      <c r="AA316" s="93"/>
      <c r="AB316" s="93"/>
      <c r="AC316" s="92"/>
      <c r="AD316" s="92"/>
      <c r="AG316" s="92"/>
    </row>
    <row r="317" spans="1:33" s="4" customFormat="1" ht="11.25" customHeight="1" x14ac:dyDescent="0.2">
      <c r="A317" s="26">
        <v>8</v>
      </c>
      <c r="B317" s="25" t="s">
        <v>29</v>
      </c>
      <c r="C317" s="23">
        <v>9</v>
      </c>
      <c r="D317" s="24">
        <v>18105</v>
      </c>
      <c r="E317" s="23">
        <v>20</v>
      </c>
      <c r="F317" s="24">
        <v>21162</v>
      </c>
      <c r="G317" s="22">
        <v>29</v>
      </c>
      <c r="H317" s="22">
        <v>39267</v>
      </c>
      <c r="I317" s="77"/>
      <c r="L317" s="77"/>
      <c r="O317" s="77"/>
      <c r="P317" s="77"/>
      <c r="Q317" s="77"/>
      <c r="U317" s="95"/>
      <c r="V317" s="95"/>
      <c r="X317" s="95"/>
      <c r="Y317" s="94"/>
      <c r="Z317" s="93"/>
      <c r="AA317" s="93"/>
      <c r="AB317" s="93"/>
      <c r="AC317" s="92"/>
      <c r="AD317" s="92"/>
      <c r="AG317" s="92"/>
    </row>
    <row r="318" spans="1:33" s="4" customFormat="1" ht="11.25" customHeight="1" x14ac:dyDescent="0.2">
      <c r="A318" s="21">
        <v>9</v>
      </c>
      <c r="B318" s="3" t="s">
        <v>25</v>
      </c>
      <c r="C318" s="29" t="s">
        <v>10</v>
      </c>
      <c r="D318" s="28" t="s">
        <v>10</v>
      </c>
      <c r="E318" s="19">
        <v>4</v>
      </c>
      <c r="F318" s="20">
        <v>29157</v>
      </c>
      <c r="G318" s="18">
        <v>4</v>
      </c>
      <c r="H318" s="18">
        <v>29157</v>
      </c>
      <c r="I318" s="77"/>
      <c r="L318" s="77"/>
      <c r="U318" s="95"/>
      <c r="V318" s="95"/>
      <c r="X318" s="95"/>
      <c r="Y318" s="94"/>
      <c r="Z318" s="93"/>
      <c r="AA318" s="93"/>
      <c r="AB318" s="93"/>
      <c r="AC318" s="92"/>
      <c r="AD318" s="92"/>
      <c r="AG318" s="92"/>
    </row>
    <row r="319" spans="1:33" s="4" customFormat="1" ht="11.25" customHeight="1" x14ac:dyDescent="0.2">
      <c r="A319" s="26">
        <v>10</v>
      </c>
      <c r="B319" s="25" t="s">
        <v>27</v>
      </c>
      <c r="C319" s="23">
        <v>6</v>
      </c>
      <c r="D319" s="24">
        <v>18123</v>
      </c>
      <c r="E319" s="23">
        <v>4</v>
      </c>
      <c r="F319" s="22">
        <v>5884</v>
      </c>
      <c r="G319" s="23">
        <v>10</v>
      </c>
      <c r="H319" s="22">
        <v>24007</v>
      </c>
    </row>
    <row r="320" spans="1:33" s="4" customFormat="1" ht="11.25" customHeight="1" x14ac:dyDescent="0.2">
      <c r="A320" s="21">
        <v>11</v>
      </c>
      <c r="B320" s="3" t="s">
        <v>22</v>
      </c>
      <c r="C320" s="19">
        <v>11</v>
      </c>
      <c r="D320" s="20">
        <v>15550</v>
      </c>
      <c r="E320" s="19">
        <v>17</v>
      </c>
      <c r="F320" s="20">
        <v>6703</v>
      </c>
      <c r="G320" s="18">
        <v>28</v>
      </c>
      <c r="H320" s="18">
        <v>22252</v>
      </c>
      <c r="L320" s="77"/>
      <c r="O320" s="77"/>
      <c r="P320" s="77"/>
      <c r="U320" s="95"/>
      <c r="V320" s="95"/>
      <c r="X320" s="95"/>
      <c r="Y320" s="94"/>
      <c r="Z320" s="93"/>
      <c r="AA320" s="93"/>
      <c r="AB320" s="93"/>
      <c r="AC320" s="92"/>
      <c r="AD320" s="92"/>
      <c r="AG320" s="92"/>
    </row>
    <row r="321" spans="1:33" s="4" customFormat="1" ht="11.25" customHeight="1" x14ac:dyDescent="0.2">
      <c r="A321" s="26">
        <v>12</v>
      </c>
      <c r="B321" s="25" t="s">
        <v>24</v>
      </c>
      <c r="C321" s="23">
        <v>1</v>
      </c>
      <c r="D321" s="24">
        <v>8800</v>
      </c>
      <c r="E321" s="23">
        <v>2</v>
      </c>
      <c r="F321" s="24">
        <v>13164</v>
      </c>
      <c r="G321" s="22">
        <v>3</v>
      </c>
      <c r="H321" s="22">
        <v>21963</v>
      </c>
    </row>
    <row r="322" spans="1:33" s="4" customFormat="1" ht="11.25" customHeight="1" x14ac:dyDescent="0.2">
      <c r="A322" s="140">
        <v>13</v>
      </c>
      <c r="B322" s="139" t="s">
        <v>23</v>
      </c>
      <c r="C322" s="137">
        <v>7</v>
      </c>
      <c r="D322" s="147">
        <v>17378.071</v>
      </c>
      <c r="E322" s="137">
        <v>1</v>
      </c>
      <c r="F322" s="136">
        <v>555.26700000000005</v>
      </c>
      <c r="G322" s="135">
        <v>8</v>
      </c>
      <c r="H322" s="135">
        <v>17933.338</v>
      </c>
    </row>
    <row r="323" spans="1:33" s="4" customFormat="1" ht="11.25" customHeight="1" x14ac:dyDescent="0.2">
      <c r="A323" s="26">
        <v>14</v>
      </c>
      <c r="B323" s="25" t="s">
        <v>21</v>
      </c>
      <c r="C323" s="23">
        <v>7</v>
      </c>
      <c r="D323" s="22">
        <v>12516</v>
      </c>
      <c r="E323" s="23">
        <v>29</v>
      </c>
      <c r="F323" s="24">
        <v>3847</v>
      </c>
      <c r="G323" s="22">
        <v>36</v>
      </c>
      <c r="H323" s="22">
        <v>16363</v>
      </c>
      <c r="I323" s="77"/>
      <c r="L323" s="77"/>
      <c r="U323" s="95"/>
      <c r="V323" s="95"/>
      <c r="X323" s="95"/>
      <c r="Y323" s="94"/>
      <c r="Z323" s="93"/>
      <c r="AA323" s="93"/>
      <c r="AB323" s="93"/>
      <c r="AC323" s="92"/>
      <c r="AD323" s="92"/>
      <c r="AG323" s="92"/>
    </row>
    <row r="324" spans="1:33" s="4" customFormat="1" ht="11.25" customHeight="1" x14ac:dyDescent="0.2">
      <c r="A324" s="21">
        <v>15</v>
      </c>
      <c r="B324" s="3" t="s">
        <v>26</v>
      </c>
      <c r="C324" s="19">
        <v>38</v>
      </c>
      <c r="D324" s="20">
        <v>11067</v>
      </c>
      <c r="E324" s="19">
        <v>31</v>
      </c>
      <c r="F324" s="20">
        <v>3992</v>
      </c>
      <c r="G324" s="18">
        <v>69</v>
      </c>
      <c r="H324" s="18">
        <v>15059</v>
      </c>
      <c r="I324" s="77"/>
      <c r="L324" s="77"/>
      <c r="U324" s="95"/>
      <c r="V324" s="95"/>
      <c r="X324" s="95"/>
      <c r="Y324" s="94"/>
      <c r="Z324" s="93"/>
      <c r="AA324" s="93"/>
      <c r="AB324" s="93"/>
      <c r="AC324" s="92"/>
      <c r="AD324" s="92"/>
      <c r="AG324" s="92"/>
    </row>
    <row r="325" spans="1:33" s="4" customFormat="1" ht="11.25" customHeight="1" x14ac:dyDescent="0.2">
      <c r="A325" s="26">
        <v>16</v>
      </c>
      <c r="B325" s="25" t="s">
        <v>20</v>
      </c>
      <c r="C325" s="31" t="s">
        <v>10</v>
      </c>
      <c r="D325" s="30" t="s">
        <v>10</v>
      </c>
      <c r="E325" s="31">
        <v>1</v>
      </c>
      <c r="F325" s="30">
        <v>8051</v>
      </c>
      <c r="G325" s="22">
        <v>1</v>
      </c>
      <c r="H325" s="22">
        <v>8051</v>
      </c>
      <c r="I325" s="77"/>
      <c r="L325" s="77"/>
      <c r="O325" s="77"/>
      <c r="P325" s="77"/>
      <c r="U325" s="95"/>
      <c r="V325" s="95"/>
      <c r="X325" s="95"/>
      <c r="Y325" s="94"/>
      <c r="Z325" s="93"/>
      <c r="AA325" s="93"/>
      <c r="AB325" s="93"/>
      <c r="AC325" s="92"/>
      <c r="AD325" s="92"/>
      <c r="AG325" s="92"/>
    </row>
    <row r="326" spans="1:33" s="4" customFormat="1" ht="11.25" customHeight="1" x14ac:dyDescent="0.2">
      <c r="A326" s="21">
        <v>17</v>
      </c>
      <c r="B326" s="4" t="s">
        <v>13</v>
      </c>
      <c r="C326" s="29" t="s">
        <v>10</v>
      </c>
      <c r="D326" s="28" t="s">
        <v>10</v>
      </c>
      <c r="E326" s="34">
        <v>2</v>
      </c>
      <c r="F326" s="33">
        <v>3737</v>
      </c>
      <c r="G326" s="32">
        <v>2</v>
      </c>
      <c r="H326" s="32">
        <v>3737</v>
      </c>
      <c r="I326" s="77"/>
      <c r="U326" s="95"/>
      <c r="V326" s="95"/>
      <c r="X326" s="95"/>
      <c r="Y326" s="94"/>
      <c r="Z326" s="93"/>
      <c r="AA326" s="93"/>
      <c r="AB326" s="93"/>
      <c r="AC326" s="92"/>
      <c r="AD326" s="92"/>
      <c r="AG326" s="92"/>
    </row>
    <row r="327" spans="1:33" s="4" customFormat="1" ht="11.25" customHeight="1" x14ac:dyDescent="0.2">
      <c r="A327" s="26">
        <v>18</v>
      </c>
      <c r="B327" s="25" t="s">
        <v>17</v>
      </c>
      <c r="C327" s="31" t="s">
        <v>10</v>
      </c>
      <c r="D327" s="30" t="s">
        <v>10</v>
      </c>
      <c r="E327" s="23">
        <v>2</v>
      </c>
      <c r="F327" s="24">
        <v>2605</v>
      </c>
      <c r="G327" s="22">
        <v>2</v>
      </c>
      <c r="H327" s="22">
        <v>2605</v>
      </c>
      <c r="O327" s="77"/>
      <c r="P327" s="77"/>
      <c r="Q327" s="77"/>
      <c r="U327" s="95"/>
      <c r="V327" s="95"/>
      <c r="X327" s="95"/>
      <c r="Y327" s="94"/>
      <c r="Z327" s="93"/>
      <c r="AA327" s="93"/>
      <c r="AB327" s="93"/>
      <c r="AC327" s="92"/>
      <c r="AD327" s="92"/>
      <c r="AG327" s="92"/>
    </row>
    <row r="328" spans="1:33" s="4" customFormat="1" ht="11.25" customHeight="1" x14ac:dyDescent="0.2">
      <c r="A328" s="21">
        <v>19</v>
      </c>
      <c r="B328" s="3" t="s">
        <v>19</v>
      </c>
      <c r="C328" s="19">
        <v>2</v>
      </c>
      <c r="D328" s="20">
        <v>718</v>
      </c>
      <c r="E328" s="19">
        <v>18</v>
      </c>
      <c r="F328" s="20">
        <v>1260</v>
      </c>
      <c r="G328" s="18">
        <v>20</v>
      </c>
      <c r="H328" s="18">
        <v>1978</v>
      </c>
      <c r="I328" s="77"/>
      <c r="L328" s="77"/>
      <c r="U328" s="95"/>
      <c r="V328" s="95"/>
      <c r="X328" s="95"/>
      <c r="Y328" s="94"/>
      <c r="Z328" s="93"/>
      <c r="AA328" s="93"/>
      <c r="AB328" s="93"/>
      <c r="AC328" s="92"/>
      <c r="AD328" s="92"/>
      <c r="AG328" s="92"/>
    </row>
    <row r="329" spans="1:33" s="4" customFormat="1" ht="11.25" customHeight="1" x14ac:dyDescent="0.2">
      <c r="A329" s="26">
        <v>20</v>
      </c>
      <c r="B329" s="25" t="s">
        <v>14</v>
      </c>
      <c r="C329" s="31" t="s">
        <v>10</v>
      </c>
      <c r="D329" s="30" t="s">
        <v>10</v>
      </c>
      <c r="E329" s="31">
        <v>1</v>
      </c>
      <c r="F329" s="30">
        <v>1502</v>
      </c>
      <c r="G329" s="22">
        <v>1</v>
      </c>
      <c r="H329" s="22">
        <v>1502</v>
      </c>
      <c r="I329" s="77"/>
      <c r="L329" s="77"/>
      <c r="O329" s="77"/>
      <c r="P329" s="77"/>
      <c r="Q329" s="77"/>
      <c r="U329" s="95"/>
      <c r="V329" s="95"/>
      <c r="X329" s="95"/>
      <c r="Y329" s="94"/>
      <c r="Z329" s="93"/>
      <c r="AA329" s="93"/>
      <c r="AB329" s="93"/>
      <c r="AC329" s="92"/>
      <c r="AD329" s="92"/>
      <c r="AG329" s="92"/>
    </row>
    <row r="330" spans="1:33" s="4" customFormat="1" ht="11.25" customHeight="1" x14ac:dyDescent="0.2">
      <c r="A330" s="21">
        <v>21</v>
      </c>
      <c r="B330" s="3" t="s">
        <v>15</v>
      </c>
      <c r="C330" s="19">
        <v>1</v>
      </c>
      <c r="D330" s="20">
        <v>398</v>
      </c>
      <c r="E330" s="19">
        <v>5</v>
      </c>
      <c r="F330" s="20">
        <v>506</v>
      </c>
      <c r="G330" s="18">
        <v>6</v>
      </c>
      <c r="H330" s="18">
        <v>904</v>
      </c>
    </row>
    <row r="331" spans="1:33" s="4" customFormat="1" ht="11.25" customHeight="1" x14ac:dyDescent="0.2">
      <c r="A331" s="26">
        <v>22</v>
      </c>
      <c r="B331" s="25" t="s">
        <v>16</v>
      </c>
      <c r="C331" s="23">
        <v>3</v>
      </c>
      <c r="D331" s="24">
        <v>622</v>
      </c>
      <c r="E331" s="23">
        <v>4</v>
      </c>
      <c r="F331" s="24">
        <v>218</v>
      </c>
      <c r="G331" s="22">
        <v>7</v>
      </c>
      <c r="H331" s="22">
        <v>839</v>
      </c>
    </row>
    <row r="332" spans="1:33" s="4" customFormat="1" ht="11.25" customHeight="1" x14ac:dyDescent="0.2">
      <c r="A332" s="21">
        <v>23</v>
      </c>
      <c r="B332" s="3" t="s">
        <v>12</v>
      </c>
      <c r="C332" s="29" t="s">
        <v>10</v>
      </c>
      <c r="D332" s="28" t="s">
        <v>10</v>
      </c>
      <c r="E332" s="29">
        <v>1</v>
      </c>
      <c r="F332" s="28">
        <v>363</v>
      </c>
      <c r="G332" s="18">
        <v>1</v>
      </c>
      <c r="H332" s="18">
        <v>363</v>
      </c>
      <c r="L332" s="77"/>
      <c r="U332" s="95"/>
      <c r="V332" s="95"/>
      <c r="X332" s="95"/>
      <c r="Y332" s="94"/>
      <c r="Z332" s="93"/>
      <c r="AA332" s="93"/>
      <c r="AB332" s="93"/>
      <c r="AC332" s="92"/>
      <c r="AD332" s="92"/>
      <c r="AG332" s="92"/>
    </row>
    <row r="333" spans="1:33" s="4" customFormat="1" ht="11.25" customHeight="1" x14ac:dyDescent="0.2">
      <c r="A333" s="26">
        <v>24</v>
      </c>
      <c r="B333" s="25" t="s">
        <v>9</v>
      </c>
      <c r="C333" s="31">
        <v>1</v>
      </c>
      <c r="D333" s="30">
        <v>87</v>
      </c>
      <c r="E333" s="23">
        <v>1</v>
      </c>
      <c r="F333" s="24">
        <v>7</v>
      </c>
      <c r="G333" s="22">
        <v>2</v>
      </c>
      <c r="H333" s="22">
        <v>94</v>
      </c>
      <c r="L333" s="77"/>
      <c r="O333" s="77"/>
      <c r="P333" s="77"/>
      <c r="U333" s="95"/>
      <c r="V333" s="95"/>
      <c r="W333" s="95"/>
      <c r="X333" s="95"/>
      <c r="Y333" s="94"/>
      <c r="Z333" s="93"/>
      <c r="AA333" s="93"/>
      <c r="AB333" s="93"/>
      <c r="AC333" s="92"/>
      <c r="AD333" s="92"/>
      <c r="AG333" s="92"/>
    </row>
    <row r="334" spans="1:33" s="4" customFormat="1" ht="11.25" customHeight="1" x14ac:dyDescent="0.2">
      <c r="A334" s="21">
        <v>25</v>
      </c>
      <c r="B334" s="3" t="s">
        <v>11</v>
      </c>
      <c r="C334" s="29" t="s">
        <v>10</v>
      </c>
      <c r="D334" s="28" t="s">
        <v>10</v>
      </c>
      <c r="E334" s="19">
        <v>2</v>
      </c>
      <c r="F334" s="20">
        <v>66</v>
      </c>
      <c r="G334" s="18">
        <v>2</v>
      </c>
      <c r="H334" s="18">
        <v>66</v>
      </c>
      <c r="O334" s="77"/>
      <c r="Q334" s="77"/>
      <c r="U334" s="95"/>
      <c r="V334" s="95"/>
      <c r="X334" s="95"/>
      <c r="Y334" s="94"/>
      <c r="Z334" s="93"/>
      <c r="AA334" s="93"/>
      <c r="AB334" s="93"/>
      <c r="AC334" s="92"/>
      <c r="AD334" s="92"/>
      <c r="AG334" s="92"/>
    </row>
    <row r="335" spans="1:33" s="4" customFormat="1" ht="11.25" customHeight="1" x14ac:dyDescent="0.2">
      <c r="A335" s="115"/>
      <c r="B335" s="115"/>
      <c r="C335" s="116"/>
      <c r="D335" s="115"/>
      <c r="E335" s="116"/>
      <c r="F335" s="115"/>
      <c r="G335" s="116"/>
      <c r="H335" s="115"/>
      <c r="O335" s="77"/>
      <c r="Q335" s="77"/>
      <c r="U335" s="95"/>
      <c r="V335" s="95"/>
      <c r="X335" s="95"/>
      <c r="Y335" s="94"/>
      <c r="Z335" s="93"/>
      <c r="AA335" s="93"/>
      <c r="AB335" s="93"/>
      <c r="AC335" s="92"/>
      <c r="AD335" s="92"/>
      <c r="AG335" s="92"/>
    </row>
    <row r="336" spans="1:33" s="4" customFormat="1" ht="11.25" customHeight="1" x14ac:dyDescent="0.2">
      <c r="A336" s="21"/>
      <c r="B336" s="3" t="s">
        <v>50</v>
      </c>
      <c r="C336" s="29" t="s">
        <v>10</v>
      </c>
      <c r="D336" s="28" t="s">
        <v>10</v>
      </c>
      <c r="E336" s="29" t="s">
        <v>10</v>
      </c>
      <c r="F336" s="76" t="s">
        <v>10</v>
      </c>
      <c r="G336" s="19">
        <v>27</v>
      </c>
      <c r="H336" s="18">
        <v>1624</v>
      </c>
      <c r="L336" s="77"/>
      <c r="O336" s="77"/>
      <c r="P336" s="77"/>
      <c r="U336" s="95"/>
      <c r="V336" s="95"/>
      <c r="X336" s="95"/>
      <c r="Y336" s="94"/>
      <c r="Z336" s="93"/>
      <c r="AA336" s="93"/>
      <c r="AB336" s="93"/>
      <c r="AC336" s="92"/>
      <c r="AD336" s="92"/>
      <c r="AG336" s="92"/>
    </row>
    <row r="337" spans="1:33" s="4" customFormat="1" ht="11.25" customHeight="1" thickBot="1" x14ac:dyDescent="0.25">
      <c r="A337" s="17"/>
      <c r="B337" s="16"/>
      <c r="C337" s="15"/>
      <c r="D337" s="14"/>
      <c r="E337" s="15"/>
      <c r="F337" s="14"/>
      <c r="G337" s="13"/>
      <c r="H337" s="13"/>
    </row>
    <row r="338" spans="1:33" s="4" customFormat="1" ht="11.25" customHeight="1" thickBot="1" x14ac:dyDescent="0.25">
      <c r="A338" s="12"/>
      <c r="B338" s="12" t="s">
        <v>3</v>
      </c>
      <c r="C338" s="10">
        <v>345</v>
      </c>
      <c r="D338" s="11">
        <v>354704</v>
      </c>
      <c r="E338" s="10">
        <v>613</v>
      </c>
      <c r="F338" s="9">
        <v>643721</v>
      </c>
      <c r="G338" s="10">
        <v>985</v>
      </c>
      <c r="H338" s="9">
        <v>1000049</v>
      </c>
      <c r="O338" s="77"/>
      <c r="P338" s="77"/>
      <c r="U338" s="95"/>
      <c r="V338" s="95"/>
      <c r="X338" s="95"/>
      <c r="Y338" s="94"/>
      <c r="Z338" s="93"/>
      <c r="AA338" s="93"/>
      <c r="AB338" s="93"/>
      <c r="AC338" s="92"/>
      <c r="AD338" s="92"/>
      <c r="AG338" s="92"/>
    </row>
    <row r="339" spans="1:33" ht="7.5" customHeight="1" x14ac:dyDescent="0.2">
      <c r="A339" s="8"/>
      <c r="B339" s="8"/>
      <c r="C339" s="68"/>
      <c r="D339" s="68"/>
      <c r="E339" s="68"/>
      <c r="F339" s="68"/>
      <c r="G339" s="68"/>
      <c r="H339" s="68"/>
      <c r="O339" s="2"/>
      <c r="U339" s="90"/>
      <c r="V339" s="90"/>
      <c r="X339" s="90"/>
      <c r="Y339" s="89"/>
      <c r="Z339" s="88"/>
      <c r="AA339" s="88"/>
      <c r="AB339" s="88"/>
      <c r="AC339" s="87"/>
      <c r="AD339" s="87"/>
      <c r="AG339" s="87"/>
    </row>
    <row r="340" spans="1:33" ht="11.25" customHeight="1" x14ac:dyDescent="0.2">
      <c r="A340" s="4" t="s">
        <v>2</v>
      </c>
      <c r="B340" s="7" t="s">
        <v>1</v>
      </c>
      <c r="C340" s="6"/>
      <c r="D340" s="6"/>
      <c r="E340" s="5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1.25" customHeight="1" x14ac:dyDescent="0.2">
      <c r="A341" s="8"/>
      <c r="B341" s="69" t="s">
        <v>0</v>
      </c>
      <c r="C341" s="68"/>
      <c r="D341" s="68"/>
      <c r="E341" s="68"/>
      <c r="F341" s="68"/>
      <c r="G341" s="68"/>
      <c r="H341" s="68"/>
      <c r="L341" s="2"/>
      <c r="O341" s="2"/>
      <c r="U341" s="90"/>
      <c r="V341" s="90"/>
      <c r="X341" s="90"/>
      <c r="Y341" s="89"/>
      <c r="Z341" s="88"/>
      <c r="AA341" s="88"/>
      <c r="AB341" s="88"/>
      <c r="AC341" s="87"/>
      <c r="AD341" s="87"/>
      <c r="AG341" s="87"/>
    </row>
    <row r="345" spans="1:33" ht="15.75" x14ac:dyDescent="0.2">
      <c r="A345" s="67" t="s">
        <v>49</v>
      </c>
      <c r="B345" s="66" t="s">
        <v>65</v>
      </c>
      <c r="C345" s="65"/>
      <c r="D345" s="65"/>
      <c r="E345" s="65"/>
      <c r="F345" s="65"/>
      <c r="G345" s="65"/>
      <c r="H345" s="91"/>
    </row>
    <row r="346" spans="1:33" ht="7.5" customHeight="1" thickBot="1" x14ac:dyDescent="0.25">
      <c r="A346" s="64"/>
      <c r="B346" s="64"/>
      <c r="C346" s="64"/>
      <c r="D346" s="64"/>
      <c r="E346" s="64"/>
      <c r="F346" s="64"/>
      <c r="G346" s="64"/>
      <c r="H346" s="64"/>
    </row>
    <row r="347" spans="1:33" s="96" customFormat="1" ht="15.75" customHeight="1" thickBot="1" x14ac:dyDescent="0.25">
      <c r="A347" s="63" t="s">
        <v>47</v>
      </c>
      <c r="B347" s="55" t="s">
        <v>46</v>
      </c>
      <c r="C347" s="105" t="s">
        <v>45</v>
      </c>
      <c r="D347" s="104"/>
      <c r="E347" s="103" t="s">
        <v>44</v>
      </c>
      <c r="F347" s="102"/>
      <c r="G347" s="101" t="s">
        <v>43</v>
      </c>
      <c r="H347" s="101"/>
      <c r="W347" s="98"/>
    </row>
    <row r="348" spans="1:33" s="96" customFormat="1" ht="26.25" thickBot="1" x14ac:dyDescent="0.25">
      <c r="A348" s="55"/>
      <c r="B348" s="55"/>
      <c r="C348" s="58" t="s">
        <v>42</v>
      </c>
      <c r="D348" s="57" t="s">
        <v>41</v>
      </c>
      <c r="E348" s="58" t="s">
        <v>42</v>
      </c>
      <c r="F348" s="57" t="s">
        <v>41</v>
      </c>
      <c r="G348" s="56" t="s">
        <v>42</v>
      </c>
      <c r="H348" s="56" t="s">
        <v>41</v>
      </c>
      <c r="U348" s="100"/>
      <c r="V348" s="100"/>
      <c r="W348" s="100"/>
      <c r="X348" s="100"/>
      <c r="Y348" s="99"/>
      <c r="Z348" s="98"/>
      <c r="AA348" s="98"/>
      <c r="AB348" s="98"/>
      <c r="AC348" s="97"/>
    </row>
    <row r="349" spans="1:33" s="96" customFormat="1" ht="17.25" customHeight="1" thickBot="1" x14ac:dyDescent="0.25">
      <c r="A349" s="55"/>
      <c r="B349" s="55"/>
      <c r="C349" s="54"/>
      <c r="D349" s="52" t="s">
        <v>40</v>
      </c>
      <c r="E349" s="53"/>
      <c r="F349" s="52" t="s">
        <v>54</v>
      </c>
      <c r="G349" s="51"/>
      <c r="H349" s="50" t="s">
        <v>52</v>
      </c>
    </row>
    <row r="350" spans="1:33" s="4" customFormat="1" ht="11.25" customHeight="1" x14ac:dyDescent="0.2">
      <c r="A350" s="21">
        <v>1</v>
      </c>
      <c r="B350" s="3" t="s">
        <v>37</v>
      </c>
      <c r="C350" s="29">
        <v>1</v>
      </c>
      <c r="D350" s="28">
        <v>4443</v>
      </c>
      <c r="E350" s="19">
        <v>16</v>
      </c>
      <c r="F350" s="20">
        <v>383481</v>
      </c>
      <c r="G350" s="18">
        <v>17</v>
      </c>
      <c r="H350" s="18">
        <v>387924</v>
      </c>
      <c r="I350" s="77"/>
      <c r="L350" s="77"/>
      <c r="O350" s="77"/>
      <c r="P350" s="77"/>
      <c r="Q350" s="77"/>
      <c r="U350" s="95"/>
      <c r="V350" s="95"/>
      <c r="X350" s="95"/>
      <c r="Y350" s="94"/>
      <c r="Z350" s="93"/>
      <c r="AA350" s="93"/>
      <c r="AB350" s="93"/>
      <c r="AC350" s="92"/>
      <c r="AD350" s="92"/>
      <c r="AG350" s="92"/>
    </row>
    <row r="351" spans="1:33" s="4" customFormat="1" ht="11.25" customHeight="1" x14ac:dyDescent="0.2">
      <c r="A351" s="26">
        <v>2</v>
      </c>
      <c r="B351" s="25" t="s">
        <v>36</v>
      </c>
      <c r="C351" s="23">
        <v>129</v>
      </c>
      <c r="D351" s="24">
        <v>81958</v>
      </c>
      <c r="E351" s="23">
        <v>90</v>
      </c>
      <c r="F351" s="24">
        <v>33967</v>
      </c>
      <c r="G351" s="22">
        <v>219</v>
      </c>
      <c r="H351" s="22">
        <v>115925</v>
      </c>
      <c r="I351" s="77"/>
      <c r="L351" s="77"/>
      <c r="O351" s="77"/>
      <c r="P351" s="77"/>
      <c r="Q351" s="77"/>
      <c r="U351" s="95"/>
      <c r="V351" s="95"/>
      <c r="X351" s="95"/>
      <c r="Y351" s="94"/>
      <c r="Z351" s="93"/>
      <c r="AA351" s="93"/>
      <c r="AB351" s="93"/>
      <c r="AC351" s="92"/>
      <c r="AD351" s="92"/>
      <c r="AG351" s="92"/>
    </row>
    <row r="352" spans="1:33" s="4" customFormat="1" ht="11.25" customHeight="1" x14ac:dyDescent="0.2">
      <c r="A352" s="21">
        <v>3</v>
      </c>
      <c r="B352" s="3" t="s">
        <v>35</v>
      </c>
      <c r="C352" s="19">
        <v>98</v>
      </c>
      <c r="D352" s="20">
        <v>54620</v>
      </c>
      <c r="E352" s="19">
        <v>172</v>
      </c>
      <c r="F352" s="20">
        <v>25759</v>
      </c>
      <c r="G352" s="18">
        <v>270</v>
      </c>
      <c r="H352" s="18">
        <v>80380</v>
      </c>
      <c r="I352" s="77"/>
      <c r="L352" s="77"/>
      <c r="O352" s="77"/>
      <c r="P352" s="77"/>
      <c r="U352" s="95"/>
      <c r="V352" s="95"/>
      <c r="X352" s="95"/>
      <c r="Y352" s="94"/>
      <c r="Z352" s="93"/>
      <c r="AA352" s="93"/>
      <c r="AB352" s="93"/>
      <c r="AC352" s="92"/>
      <c r="AD352" s="92"/>
      <c r="AG352" s="92"/>
    </row>
    <row r="353" spans="1:33" s="4" customFormat="1" ht="11.25" customHeight="1" x14ac:dyDescent="0.2">
      <c r="A353" s="26"/>
      <c r="B353" s="79" t="s">
        <v>34</v>
      </c>
      <c r="C353" s="48">
        <v>86</v>
      </c>
      <c r="D353" s="47">
        <v>19573</v>
      </c>
      <c r="E353" s="48">
        <v>160</v>
      </c>
      <c r="F353" s="47">
        <v>19928</v>
      </c>
      <c r="G353" s="46">
        <v>246</v>
      </c>
      <c r="H353" s="46">
        <v>39501</v>
      </c>
      <c r="I353" s="77"/>
      <c r="L353" s="77"/>
      <c r="O353" s="77"/>
      <c r="P353" s="77"/>
      <c r="U353" s="95"/>
      <c r="V353" s="95"/>
      <c r="X353" s="95"/>
      <c r="Y353" s="94"/>
      <c r="Z353" s="93"/>
      <c r="AA353" s="93"/>
      <c r="AB353" s="93"/>
      <c r="AC353" s="92"/>
      <c r="AD353" s="92"/>
      <c r="AG353" s="92"/>
    </row>
    <row r="354" spans="1:33" s="4" customFormat="1" ht="11.25" customHeight="1" x14ac:dyDescent="0.2">
      <c r="A354" s="21"/>
      <c r="B354" s="78" t="s">
        <v>33</v>
      </c>
      <c r="C354" s="44">
        <v>12</v>
      </c>
      <c r="D354" s="43">
        <v>35047</v>
      </c>
      <c r="E354" s="44">
        <v>12</v>
      </c>
      <c r="F354" s="43">
        <v>5832</v>
      </c>
      <c r="G354" s="42">
        <v>24</v>
      </c>
      <c r="H354" s="42">
        <v>40879</v>
      </c>
      <c r="I354" s="77"/>
      <c r="L354" s="77"/>
      <c r="O354" s="77"/>
      <c r="P354" s="77"/>
      <c r="U354" s="95"/>
      <c r="V354" s="95"/>
      <c r="X354" s="95"/>
      <c r="Y354" s="94"/>
      <c r="Z354" s="93"/>
      <c r="AA354" s="93"/>
      <c r="AB354" s="93"/>
      <c r="AC354" s="92"/>
      <c r="AD354" s="92"/>
      <c r="AG354" s="92"/>
    </row>
    <row r="355" spans="1:33" s="4" customFormat="1" ht="11.25" customHeight="1" x14ac:dyDescent="0.2">
      <c r="A355" s="26">
        <v>4</v>
      </c>
      <c r="B355" s="25" t="s">
        <v>28</v>
      </c>
      <c r="C355" s="23">
        <v>15</v>
      </c>
      <c r="D355" s="24">
        <v>46447</v>
      </c>
      <c r="E355" s="23">
        <v>9</v>
      </c>
      <c r="F355" s="24">
        <v>5701</v>
      </c>
      <c r="G355" s="22">
        <v>24</v>
      </c>
      <c r="H355" s="22">
        <v>52147</v>
      </c>
      <c r="I355" s="77"/>
      <c r="L355" s="77"/>
      <c r="U355" s="95"/>
      <c r="V355" s="95"/>
      <c r="X355" s="95"/>
      <c r="Y355" s="94"/>
      <c r="Z355" s="93"/>
      <c r="AA355" s="93"/>
      <c r="AB355" s="93"/>
      <c r="AC355" s="92"/>
      <c r="AD355" s="92"/>
      <c r="AG355" s="92"/>
    </row>
    <row r="356" spans="1:33" s="4" customFormat="1" ht="11.25" customHeight="1" x14ac:dyDescent="0.2">
      <c r="A356" s="21">
        <v>5</v>
      </c>
      <c r="B356" s="3" t="s">
        <v>32</v>
      </c>
      <c r="C356" s="19">
        <v>51</v>
      </c>
      <c r="D356" s="20">
        <v>42025</v>
      </c>
      <c r="E356" s="19">
        <v>177</v>
      </c>
      <c r="F356" s="20">
        <v>8844</v>
      </c>
      <c r="G356" s="18">
        <v>228</v>
      </c>
      <c r="H356" s="18">
        <v>50870</v>
      </c>
      <c r="I356" s="77"/>
      <c r="L356" s="77"/>
      <c r="O356" s="77"/>
      <c r="P356" s="77"/>
      <c r="U356" s="95"/>
      <c r="V356" s="95"/>
      <c r="X356" s="95"/>
      <c r="Y356" s="94"/>
      <c r="Z356" s="93"/>
      <c r="AA356" s="93"/>
      <c r="AB356" s="93"/>
      <c r="AC356" s="92"/>
      <c r="AD356" s="92"/>
      <c r="AG356" s="92"/>
    </row>
    <row r="357" spans="1:33" s="4" customFormat="1" ht="11.25" customHeight="1" x14ac:dyDescent="0.2">
      <c r="A357" s="26">
        <v>6</v>
      </c>
      <c r="B357" s="25" t="s">
        <v>31</v>
      </c>
      <c r="C357" s="31" t="s">
        <v>10</v>
      </c>
      <c r="D357" s="30" t="s">
        <v>10</v>
      </c>
      <c r="E357" s="23">
        <v>11</v>
      </c>
      <c r="F357" s="24">
        <v>42851</v>
      </c>
      <c r="G357" s="22">
        <v>11</v>
      </c>
      <c r="H357" s="22">
        <v>42851</v>
      </c>
      <c r="I357" s="77"/>
      <c r="L357" s="77"/>
      <c r="U357" s="95"/>
      <c r="V357" s="95"/>
      <c r="X357" s="95"/>
      <c r="Y357" s="94"/>
      <c r="Z357" s="93"/>
      <c r="AA357" s="93"/>
      <c r="AB357" s="93"/>
      <c r="AC357" s="92"/>
      <c r="AD357" s="92"/>
      <c r="AG357" s="92"/>
    </row>
    <row r="358" spans="1:33" s="4" customFormat="1" ht="11.25" customHeight="1" x14ac:dyDescent="0.2">
      <c r="A358" s="21">
        <v>7</v>
      </c>
      <c r="B358" s="3" t="s">
        <v>30</v>
      </c>
      <c r="C358" s="29">
        <v>1</v>
      </c>
      <c r="D358" s="28">
        <v>8683</v>
      </c>
      <c r="E358" s="19">
        <v>5</v>
      </c>
      <c r="F358" s="20">
        <v>33549</v>
      </c>
      <c r="G358" s="18">
        <v>6</v>
      </c>
      <c r="H358" s="18">
        <v>42231</v>
      </c>
      <c r="I358" s="77"/>
      <c r="L358" s="77"/>
      <c r="O358" s="77"/>
      <c r="P358" s="77"/>
      <c r="Q358" s="77"/>
      <c r="U358" s="95"/>
      <c r="V358" s="95"/>
      <c r="X358" s="95"/>
      <c r="Y358" s="94"/>
      <c r="Z358" s="93"/>
      <c r="AA358" s="93"/>
      <c r="AB358" s="93"/>
      <c r="AC358" s="92"/>
      <c r="AD358" s="92"/>
      <c r="AG358" s="92"/>
    </row>
    <row r="359" spans="1:33" s="4" customFormat="1" ht="11.25" customHeight="1" x14ac:dyDescent="0.2">
      <c r="A359" s="26">
        <v>8</v>
      </c>
      <c r="B359" s="25" t="s">
        <v>29</v>
      </c>
      <c r="C359" s="23">
        <v>9</v>
      </c>
      <c r="D359" s="24">
        <v>16837</v>
      </c>
      <c r="E359" s="23">
        <v>18</v>
      </c>
      <c r="F359" s="24">
        <v>22265</v>
      </c>
      <c r="G359" s="22">
        <v>27</v>
      </c>
      <c r="H359" s="22">
        <v>39102</v>
      </c>
      <c r="I359" s="77"/>
      <c r="L359" s="77"/>
      <c r="O359" s="77"/>
      <c r="P359" s="77"/>
      <c r="Q359" s="77"/>
      <c r="U359" s="95"/>
      <c r="V359" s="95"/>
      <c r="X359" s="95"/>
      <c r="Y359" s="94"/>
      <c r="Z359" s="93"/>
      <c r="AA359" s="93"/>
      <c r="AB359" s="93"/>
      <c r="AC359" s="92"/>
      <c r="AD359" s="92"/>
      <c r="AG359" s="92"/>
    </row>
    <row r="360" spans="1:33" s="4" customFormat="1" ht="11.25" customHeight="1" x14ac:dyDescent="0.2">
      <c r="A360" s="21">
        <v>9</v>
      </c>
      <c r="B360" s="3" t="s">
        <v>25</v>
      </c>
      <c r="C360" s="29" t="s">
        <v>10</v>
      </c>
      <c r="D360" s="28" t="s">
        <v>10</v>
      </c>
      <c r="E360" s="19">
        <v>4</v>
      </c>
      <c r="F360" s="20">
        <v>27639</v>
      </c>
      <c r="G360" s="18">
        <v>4</v>
      </c>
      <c r="H360" s="18">
        <v>27639</v>
      </c>
      <c r="I360" s="77"/>
      <c r="L360" s="77"/>
      <c r="U360" s="95"/>
      <c r="V360" s="95"/>
      <c r="X360" s="95"/>
      <c r="Y360" s="94"/>
      <c r="Z360" s="93"/>
      <c r="AA360" s="93"/>
      <c r="AB360" s="93"/>
      <c r="AC360" s="92"/>
      <c r="AD360" s="92"/>
      <c r="AG360" s="92"/>
    </row>
    <row r="361" spans="1:33" s="4" customFormat="1" ht="11.25" customHeight="1" x14ac:dyDescent="0.2">
      <c r="A361" s="26">
        <v>10</v>
      </c>
      <c r="B361" s="25" t="s">
        <v>22</v>
      </c>
      <c r="C361" s="23">
        <v>10</v>
      </c>
      <c r="D361" s="24">
        <v>17426</v>
      </c>
      <c r="E361" s="23">
        <v>21</v>
      </c>
      <c r="F361" s="22">
        <v>7687</v>
      </c>
      <c r="G361" s="23">
        <v>31</v>
      </c>
      <c r="H361" s="22">
        <v>25113</v>
      </c>
    </row>
    <row r="362" spans="1:33" s="4" customFormat="1" ht="11.25" customHeight="1" x14ac:dyDescent="0.2">
      <c r="A362" s="21">
        <v>11</v>
      </c>
      <c r="B362" s="3" t="s">
        <v>27</v>
      </c>
      <c r="C362" s="19">
        <v>6</v>
      </c>
      <c r="D362" s="20">
        <v>19416</v>
      </c>
      <c r="E362" s="19">
        <v>4</v>
      </c>
      <c r="F362" s="20">
        <v>4820</v>
      </c>
      <c r="G362" s="18">
        <v>10</v>
      </c>
      <c r="H362" s="18">
        <v>24236</v>
      </c>
      <c r="L362" s="77"/>
      <c r="O362" s="77"/>
      <c r="P362" s="77"/>
      <c r="U362" s="95"/>
      <c r="V362" s="95"/>
      <c r="X362" s="95"/>
      <c r="Y362" s="94"/>
      <c r="Z362" s="93"/>
      <c r="AA362" s="93"/>
      <c r="AB362" s="93"/>
      <c r="AC362" s="92"/>
      <c r="AD362" s="92"/>
      <c r="AG362" s="92"/>
    </row>
    <row r="363" spans="1:33" s="4" customFormat="1" ht="11.25" customHeight="1" x14ac:dyDescent="0.2">
      <c r="A363" s="26">
        <v>12</v>
      </c>
      <c r="B363" s="25" t="s">
        <v>24</v>
      </c>
      <c r="C363" s="23">
        <v>1</v>
      </c>
      <c r="D363" s="24">
        <v>5989</v>
      </c>
      <c r="E363" s="23">
        <v>3</v>
      </c>
      <c r="F363" s="24">
        <v>15979</v>
      </c>
      <c r="G363" s="22">
        <v>4</v>
      </c>
      <c r="H363" s="22">
        <v>21969</v>
      </c>
    </row>
    <row r="364" spans="1:33" s="4" customFormat="1" ht="11.25" customHeight="1" x14ac:dyDescent="0.2">
      <c r="A364" s="21">
        <v>13</v>
      </c>
      <c r="B364" s="3" t="s">
        <v>21</v>
      </c>
      <c r="C364" s="19">
        <v>8</v>
      </c>
      <c r="D364" s="20">
        <v>13515</v>
      </c>
      <c r="E364" s="19">
        <v>31</v>
      </c>
      <c r="F364" s="20">
        <v>5105</v>
      </c>
      <c r="G364" s="18">
        <v>39</v>
      </c>
      <c r="H364" s="18">
        <v>18620</v>
      </c>
    </row>
    <row r="365" spans="1:33" s="4" customFormat="1" ht="11.25" customHeight="1" x14ac:dyDescent="0.2">
      <c r="A365" s="146">
        <v>14</v>
      </c>
      <c r="B365" s="145" t="s">
        <v>23</v>
      </c>
      <c r="C365" s="143">
        <v>7</v>
      </c>
      <c r="D365" s="144">
        <v>16206</v>
      </c>
      <c r="E365" s="143">
        <v>1</v>
      </c>
      <c r="F365" s="142">
        <v>741</v>
      </c>
      <c r="G365" s="141">
        <v>9</v>
      </c>
      <c r="H365" s="141">
        <v>16953</v>
      </c>
      <c r="I365" s="77"/>
      <c r="L365" s="77"/>
      <c r="U365" s="95"/>
      <c r="V365" s="95"/>
      <c r="X365" s="95"/>
      <c r="Y365" s="94"/>
      <c r="Z365" s="93"/>
      <c r="AA365" s="93"/>
      <c r="AB365" s="93"/>
      <c r="AC365" s="92"/>
      <c r="AD365" s="92"/>
      <c r="AG365" s="92"/>
    </row>
    <row r="366" spans="1:33" s="4" customFormat="1" ht="11.25" customHeight="1" x14ac:dyDescent="0.2">
      <c r="A366" s="21">
        <v>15</v>
      </c>
      <c r="B366" s="3" t="s">
        <v>26</v>
      </c>
      <c r="C366" s="19">
        <v>48</v>
      </c>
      <c r="D366" s="20">
        <v>12190</v>
      </c>
      <c r="E366" s="19">
        <v>34</v>
      </c>
      <c r="F366" s="20">
        <v>4429</v>
      </c>
      <c r="G366" s="18">
        <v>82</v>
      </c>
      <c r="H366" s="18">
        <v>16619</v>
      </c>
      <c r="I366" s="77"/>
      <c r="L366" s="77"/>
      <c r="U366" s="95"/>
      <c r="V366" s="95"/>
      <c r="X366" s="95"/>
      <c r="Y366" s="94"/>
      <c r="Z366" s="93"/>
      <c r="AA366" s="93"/>
      <c r="AB366" s="93"/>
      <c r="AC366" s="92"/>
      <c r="AD366" s="92"/>
      <c r="AG366" s="92"/>
    </row>
    <row r="367" spans="1:33" s="4" customFormat="1" ht="11.25" customHeight="1" x14ac:dyDescent="0.2">
      <c r="A367" s="26">
        <v>16</v>
      </c>
      <c r="B367" s="25" t="s">
        <v>20</v>
      </c>
      <c r="C367" s="31" t="s">
        <v>10</v>
      </c>
      <c r="D367" s="30" t="s">
        <v>10</v>
      </c>
      <c r="E367" s="31">
        <v>1</v>
      </c>
      <c r="F367" s="30">
        <v>7603</v>
      </c>
      <c r="G367" s="22">
        <v>1</v>
      </c>
      <c r="H367" s="22">
        <v>7603</v>
      </c>
      <c r="I367" s="77"/>
      <c r="L367" s="77"/>
      <c r="O367" s="77"/>
      <c r="P367" s="77"/>
      <c r="U367" s="95"/>
      <c r="V367" s="95"/>
      <c r="X367" s="95"/>
      <c r="Y367" s="94"/>
      <c r="Z367" s="93"/>
      <c r="AA367" s="93"/>
      <c r="AB367" s="93"/>
      <c r="AC367" s="92"/>
      <c r="AD367" s="92"/>
      <c r="AG367" s="92"/>
    </row>
    <row r="368" spans="1:33" s="4" customFormat="1" ht="11.25" customHeight="1" x14ac:dyDescent="0.2">
      <c r="A368" s="21">
        <v>17</v>
      </c>
      <c r="B368" s="4" t="s">
        <v>13</v>
      </c>
      <c r="C368" s="29" t="s">
        <v>10</v>
      </c>
      <c r="D368" s="28" t="s">
        <v>10</v>
      </c>
      <c r="E368" s="34">
        <v>2</v>
      </c>
      <c r="F368" s="33">
        <v>3575</v>
      </c>
      <c r="G368" s="32">
        <v>2</v>
      </c>
      <c r="H368" s="32">
        <v>3575</v>
      </c>
      <c r="I368" s="77"/>
      <c r="U368" s="95"/>
      <c r="V368" s="95"/>
      <c r="X368" s="95"/>
      <c r="Y368" s="94"/>
      <c r="Z368" s="93"/>
      <c r="AA368" s="93"/>
      <c r="AB368" s="93"/>
      <c r="AC368" s="92"/>
      <c r="AD368" s="92"/>
      <c r="AG368" s="92"/>
    </row>
    <row r="369" spans="1:33" s="4" customFormat="1" ht="11.25" customHeight="1" x14ac:dyDescent="0.2">
      <c r="A369" s="26">
        <v>18</v>
      </c>
      <c r="B369" s="25" t="s">
        <v>17</v>
      </c>
      <c r="C369" s="31" t="s">
        <v>10</v>
      </c>
      <c r="D369" s="30" t="s">
        <v>10</v>
      </c>
      <c r="E369" s="23">
        <v>2</v>
      </c>
      <c r="F369" s="24">
        <v>2810</v>
      </c>
      <c r="G369" s="22">
        <v>2</v>
      </c>
      <c r="H369" s="22">
        <v>2810</v>
      </c>
      <c r="O369" s="77"/>
      <c r="P369" s="77"/>
      <c r="Q369" s="77"/>
      <c r="U369" s="95"/>
      <c r="V369" s="95"/>
      <c r="X369" s="95"/>
      <c r="Y369" s="94"/>
      <c r="Z369" s="93"/>
      <c r="AA369" s="93"/>
      <c r="AB369" s="93"/>
      <c r="AC369" s="92"/>
      <c r="AD369" s="92"/>
      <c r="AG369" s="92"/>
    </row>
    <row r="370" spans="1:33" s="4" customFormat="1" ht="11.25" customHeight="1" x14ac:dyDescent="0.2">
      <c r="A370" s="21">
        <v>19</v>
      </c>
      <c r="B370" s="3" t="s">
        <v>19</v>
      </c>
      <c r="C370" s="19">
        <v>3</v>
      </c>
      <c r="D370" s="20">
        <v>670</v>
      </c>
      <c r="E370" s="19">
        <v>18</v>
      </c>
      <c r="F370" s="20">
        <v>1255</v>
      </c>
      <c r="G370" s="18">
        <v>21</v>
      </c>
      <c r="H370" s="18">
        <v>1925</v>
      </c>
      <c r="I370" s="77"/>
      <c r="L370" s="77"/>
      <c r="U370" s="95"/>
      <c r="V370" s="95"/>
      <c r="X370" s="95"/>
      <c r="Y370" s="94"/>
      <c r="Z370" s="93"/>
      <c r="AA370" s="93"/>
      <c r="AB370" s="93"/>
      <c r="AC370" s="92"/>
      <c r="AD370" s="92"/>
      <c r="AG370" s="92"/>
    </row>
    <row r="371" spans="1:33" s="4" customFormat="1" ht="11.25" customHeight="1" x14ac:dyDescent="0.2">
      <c r="A371" s="26">
        <v>20</v>
      </c>
      <c r="B371" s="25" t="s">
        <v>14</v>
      </c>
      <c r="C371" s="31" t="s">
        <v>10</v>
      </c>
      <c r="D371" s="30" t="s">
        <v>10</v>
      </c>
      <c r="E371" s="31">
        <v>1</v>
      </c>
      <c r="F371" s="30">
        <v>1632</v>
      </c>
      <c r="G371" s="22">
        <v>1</v>
      </c>
      <c r="H371" s="22">
        <v>1632</v>
      </c>
      <c r="I371" s="77"/>
      <c r="L371" s="77"/>
      <c r="O371" s="77"/>
      <c r="P371" s="77"/>
      <c r="Q371" s="77"/>
      <c r="U371" s="95"/>
      <c r="V371" s="95"/>
      <c r="X371" s="95"/>
      <c r="Y371" s="94"/>
      <c r="Z371" s="93"/>
      <c r="AA371" s="93"/>
      <c r="AB371" s="93"/>
      <c r="AC371" s="92"/>
      <c r="AD371" s="92"/>
      <c r="AG371" s="92"/>
    </row>
    <row r="372" spans="1:33" s="4" customFormat="1" ht="11.25" customHeight="1" x14ac:dyDescent="0.2">
      <c r="A372" s="21">
        <v>21</v>
      </c>
      <c r="B372" s="3" t="s">
        <v>15</v>
      </c>
      <c r="C372" s="19">
        <v>2</v>
      </c>
      <c r="D372" s="20">
        <v>443</v>
      </c>
      <c r="E372" s="19">
        <v>7</v>
      </c>
      <c r="F372" s="20">
        <v>692</v>
      </c>
      <c r="G372" s="18">
        <v>9</v>
      </c>
      <c r="H372" s="18">
        <v>1136</v>
      </c>
    </row>
    <row r="373" spans="1:33" s="4" customFormat="1" ht="11.25" customHeight="1" x14ac:dyDescent="0.2">
      <c r="A373" s="26">
        <v>22</v>
      </c>
      <c r="B373" s="25" t="s">
        <v>16</v>
      </c>
      <c r="C373" s="23">
        <v>4</v>
      </c>
      <c r="D373" s="24">
        <v>731</v>
      </c>
      <c r="E373" s="23">
        <v>7</v>
      </c>
      <c r="F373" s="24">
        <v>368</v>
      </c>
      <c r="G373" s="22">
        <v>11</v>
      </c>
      <c r="H373" s="22">
        <v>1098</v>
      </c>
    </row>
    <row r="374" spans="1:33" s="4" customFormat="1" ht="11.25" customHeight="1" x14ac:dyDescent="0.2">
      <c r="A374" s="21">
        <v>23</v>
      </c>
      <c r="B374" s="3" t="s">
        <v>12</v>
      </c>
      <c r="C374" s="29" t="s">
        <v>10</v>
      </c>
      <c r="D374" s="28" t="s">
        <v>10</v>
      </c>
      <c r="E374" s="29">
        <v>1</v>
      </c>
      <c r="F374" s="28">
        <v>414</v>
      </c>
      <c r="G374" s="18">
        <v>1</v>
      </c>
      <c r="H374" s="18">
        <v>414</v>
      </c>
      <c r="L374" s="77"/>
      <c r="U374" s="95"/>
      <c r="V374" s="95"/>
      <c r="X374" s="95"/>
      <c r="Y374" s="94"/>
      <c r="Z374" s="93"/>
      <c r="AA374" s="93"/>
      <c r="AB374" s="93"/>
      <c r="AC374" s="92"/>
      <c r="AD374" s="92"/>
      <c r="AG374" s="92"/>
    </row>
    <row r="375" spans="1:33" s="4" customFormat="1" ht="11.25" customHeight="1" x14ac:dyDescent="0.2">
      <c r="A375" s="26">
        <v>24</v>
      </c>
      <c r="B375" s="25" t="s">
        <v>9</v>
      </c>
      <c r="C375" s="31">
        <v>1</v>
      </c>
      <c r="D375" s="30">
        <v>55</v>
      </c>
      <c r="E375" s="23">
        <v>1</v>
      </c>
      <c r="F375" s="24">
        <v>4</v>
      </c>
      <c r="G375" s="22">
        <v>2</v>
      </c>
      <c r="H375" s="22">
        <v>59</v>
      </c>
      <c r="L375" s="77"/>
      <c r="O375" s="77"/>
      <c r="P375" s="77"/>
      <c r="U375" s="95"/>
      <c r="V375" s="95"/>
      <c r="W375" s="95"/>
      <c r="X375" s="95"/>
      <c r="Y375" s="94"/>
      <c r="Z375" s="93"/>
      <c r="AA375" s="93"/>
      <c r="AB375" s="93"/>
      <c r="AC375" s="92"/>
      <c r="AD375" s="92"/>
      <c r="AG375" s="92"/>
    </row>
    <row r="376" spans="1:33" s="4" customFormat="1" ht="11.25" customHeight="1" x14ac:dyDescent="0.2">
      <c r="A376" s="21">
        <v>25</v>
      </c>
      <c r="B376" s="3" t="s">
        <v>11</v>
      </c>
      <c r="C376" s="29" t="s">
        <v>10</v>
      </c>
      <c r="D376" s="28" t="s">
        <v>10</v>
      </c>
      <c r="E376" s="19">
        <v>1</v>
      </c>
      <c r="F376" s="20">
        <v>22</v>
      </c>
      <c r="G376" s="18">
        <v>1</v>
      </c>
      <c r="H376" s="18">
        <v>22</v>
      </c>
      <c r="O376" s="77"/>
      <c r="Q376" s="77"/>
      <c r="U376" s="95"/>
      <c r="V376" s="95"/>
      <c r="X376" s="95"/>
      <c r="Y376" s="94"/>
      <c r="Z376" s="93"/>
      <c r="AA376" s="93"/>
      <c r="AB376" s="93"/>
      <c r="AC376" s="92"/>
      <c r="AD376" s="92"/>
      <c r="AG376" s="92"/>
    </row>
    <row r="377" spans="1:33" s="4" customFormat="1" ht="11.25" customHeight="1" x14ac:dyDescent="0.2">
      <c r="A377" s="115"/>
      <c r="B377" s="115"/>
      <c r="C377" s="116"/>
      <c r="D377" s="115"/>
      <c r="E377" s="116"/>
      <c r="F377" s="115"/>
      <c r="G377" s="116"/>
      <c r="H377" s="115"/>
      <c r="O377" s="77"/>
      <c r="Q377" s="77"/>
      <c r="U377" s="95"/>
      <c r="V377" s="95"/>
      <c r="X377" s="95"/>
      <c r="Y377" s="94"/>
      <c r="Z377" s="93"/>
      <c r="AA377" s="93"/>
      <c r="AB377" s="93"/>
      <c r="AC377" s="92"/>
      <c r="AD377" s="92"/>
      <c r="AG377" s="92"/>
    </row>
    <row r="378" spans="1:33" s="4" customFormat="1" ht="11.25" customHeight="1" x14ac:dyDescent="0.2">
      <c r="A378" s="21"/>
      <c r="B378" s="3" t="s">
        <v>8</v>
      </c>
      <c r="C378" s="19">
        <v>339</v>
      </c>
      <c r="D378" s="20">
        <v>188090</v>
      </c>
      <c r="E378" s="19">
        <v>538</v>
      </c>
      <c r="F378" s="18">
        <v>81582</v>
      </c>
      <c r="G378" s="19">
        <v>877</v>
      </c>
      <c r="H378" s="18">
        <v>269672</v>
      </c>
      <c r="O378" s="77"/>
      <c r="Q378" s="77"/>
      <c r="U378" s="95"/>
      <c r="V378" s="95"/>
      <c r="X378" s="95"/>
      <c r="Y378" s="94"/>
      <c r="Z378" s="93"/>
      <c r="AA378" s="93"/>
      <c r="AB378" s="93"/>
      <c r="AC378" s="92"/>
      <c r="AD378" s="92"/>
      <c r="AG378" s="92"/>
    </row>
    <row r="379" spans="1:33" s="4" customFormat="1" ht="11.25" customHeight="1" x14ac:dyDescent="0.2">
      <c r="A379" s="26"/>
      <c r="B379" s="25" t="s">
        <v>7</v>
      </c>
      <c r="C379" s="23">
        <v>39</v>
      </c>
      <c r="D379" s="24">
        <v>98829</v>
      </c>
      <c r="E379" s="23">
        <v>64</v>
      </c>
      <c r="F379" s="22">
        <v>84165</v>
      </c>
      <c r="G379" s="23">
        <v>103</v>
      </c>
      <c r="H379" s="22">
        <v>182994</v>
      </c>
      <c r="O379" s="77"/>
      <c r="Q379" s="77"/>
      <c r="U379" s="95"/>
      <c r="V379" s="95"/>
      <c r="X379" s="95"/>
      <c r="Y379" s="94"/>
      <c r="Z379" s="93"/>
      <c r="AA379" s="93"/>
      <c r="AB379" s="93"/>
      <c r="AC379" s="92"/>
      <c r="AD379" s="92"/>
      <c r="AG379" s="92"/>
    </row>
    <row r="380" spans="1:33" s="4" customFormat="1" ht="11.25" customHeight="1" x14ac:dyDescent="0.2">
      <c r="A380" s="21"/>
      <c r="B380" s="3" t="s">
        <v>6</v>
      </c>
      <c r="C380" s="19">
        <v>17</v>
      </c>
      <c r="D380" s="20">
        <v>54766</v>
      </c>
      <c r="E380" s="19">
        <v>35</v>
      </c>
      <c r="F380" s="18">
        <v>475444</v>
      </c>
      <c r="G380" s="19">
        <v>52</v>
      </c>
      <c r="H380" s="18">
        <v>530210</v>
      </c>
      <c r="O380" s="77"/>
      <c r="Q380" s="77"/>
      <c r="U380" s="95"/>
      <c r="V380" s="95"/>
      <c r="X380" s="95"/>
      <c r="Y380" s="94"/>
      <c r="Z380" s="93"/>
      <c r="AA380" s="93"/>
      <c r="AB380" s="93"/>
      <c r="AC380" s="92"/>
      <c r="AD380" s="92"/>
      <c r="AG380" s="92"/>
    </row>
    <row r="381" spans="1:33" s="4" customFormat="1" ht="11.25" customHeight="1" x14ac:dyDescent="0.2">
      <c r="A381" s="26"/>
      <c r="B381" s="25"/>
      <c r="C381" s="23"/>
      <c r="D381" s="24"/>
      <c r="E381" s="23"/>
      <c r="F381" s="22"/>
      <c r="G381" s="23"/>
      <c r="H381" s="22"/>
      <c r="O381" s="77"/>
      <c r="Q381" s="77"/>
      <c r="U381" s="95"/>
      <c r="V381" s="95"/>
      <c r="X381" s="95"/>
      <c r="Y381" s="94"/>
      <c r="Z381" s="93"/>
      <c r="AA381" s="93"/>
      <c r="AB381" s="93"/>
      <c r="AC381" s="92"/>
      <c r="AD381" s="92"/>
      <c r="AG381" s="92"/>
    </row>
    <row r="382" spans="1:33" s="4" customFormat="1" ht="11.25" customHeight="1" x14ac:dyDescent="0.2">
      <c r="A382" s="21"/>
      <c r="B382" s="3" t="s">
        <v>5</v>
      </c>
      <c r="C382" s="19">
        <f>SUM(C351,C352,C356,C359,C355,C366,C361,C364,C370,C368,C373)</f>
        <v>375</v>
      </c>
      <c r="D382" s="18">
        <f>SUM(D351,D352,D356,D359,D355,D366,D361,D364,D370,D368,D373)</f>
        <v>286419</v>
      </c>
      <c r="E382" s="19">
        <f>SUM(E351,E352,E356,E359,E355,E366,E361,E364,E370,E368,E373)</f>
        <v>579</v>
      </c>
      <c r="F382" s="18">
        <f>SUM(F351,F352,F356,F359,F355,F366,F361,F364,F370,F368,F373)</f>
        <v>118955</v>
      </c>
      <c r="G382" s="19">
        <v>954</v>
      </c>
      <c r="H382" s="18">
        <v>405375</v>
      </c>
      <c r="O382" s="77"/>
      <c r="Q382" s="77"/>
      <c r="U382" s="95"/>
      <c r="V382" s="95"/>
      <c r="X382" s="95"/>
      <c r="Y382" s="94"/>
      <c r="Z382" s="93"/>
      <c r="AA382" s="93"/>
      <c r="AB382" s="93"/>
      <c r="AC382" s="92"/>
      <c r="AD382" s="92"/>
      <c r="AG382" s="92"/>
    </row>
    <row r="383" spans="1:33" s="4" customFormat="1" ht="11.25" customHeight="1" x14ac:dyDescent="0.2">
      <c r="A383" s="26"/>
      <c r="B383" s="25" t="s">
        <v>4</v>
      </c>
      <c r="C383" s="23">
        <f>SUM(C350,C357,C358,C362,C360,C363,C365,C367,C369,C372,C371,C374,C376,C375)</f>
        <v>19</v>
      </c>
      <c r="D383" s="22">
        <f>SUM(D350,D357,D358,D362,D360,D363,D365,D367,D369,D372,D371,D374,D376,D375)</f>
        <v>55235</v>
      </c>
      <c r="E383" s="23">
        <f>SUM(E350,E357,E358,E362,E360,E363,E365,E367,E369,E372,E371,E374,E376,E375)</f>
        <v>58</v>
      </c>
      <c r="F383" s="22">
        <f>SUM(F350,F357,F358,F362,F360,F363,F365,F367,F369,F372,F371,F374,F376,F375)</f>
        <v>522237</v>
      </c>
      <c r="G383" s="23">
        <f>SUM(C383,E383)</f>
        <v>77</v>
      </c>
      <c r="H383" s="22">
        <v>577501</v>
      </c>
      <c r="L383" s="77"/>
      <c r="O383" s="77"/>
      <c r="P383" s="77"/>
      <c r="U383" s="95"/>
      <c r="V383" s="95"/>
      <c r="X383" s="95"/>
      <c r="Y383" s="94"/>
      <c r="Z383" s="93"/>
      <c r="AA383" s="93"/>
      <c r="AB383" s="93"/>
      <c r="AC383" s="92"/>
      <c r="AD383" s="92"/>
      <c r="AG383" s="92"/>
    </row>
    <row r="384" spans="1:33" s="4" customFormat="1" ht="11.25" customHeight="1" x14ac:dyDescent="0.2">
      <c r="A384" s="21"/>
      <c r="B384" s="3"/>
      <c r="C384" s="19"/>
      <c r="D384" s="20"/>
      <c r="E384" s="19"/>
      <c r="F384" s="18"/>
      <c r="G384" s="19"/>
      <c r="H384" s="18"/>
      <c r="L384" s="77"/>
      <c r="O384" s="77"/>
      <c r="P384" s="77"/>
      <c r="U384" s="95"/>
      <c r="V384" s="95"/>
      <c r="X384" s="95"/>
      <c r="Y384" s="94"/>
      <c r="Z384" s="93"/>
      <c r="AA384" s="93"/>
      <c r="AB384" s="93"/>
      <c r="AC384" s="92"/>
      <c r="AD384" s="92"/>
      <c r="AG384" s="92"/>
    </row>
    <row r="385" spans="1:33" s="4" customFormat="1" ht="11.25" customHeight="1" x14ac:dyDescent="0.2">
      <c r="A385" s="26"/>
      <c r="B385" s="25" t="s">
        <v>51</v>
      </c>
      <c r="C385" s="23">
        <f>SUM(C378:C380)</f>
        <v>395</v>
      </c>
      <c r="D385" s="24">
        <f>SUM(D378:D380)</f>
        <v>341685</v>
      </c>
      <c r="E385" s="23">
        <f>SUM(E378:E380)</f>
        <v>637</v>
      </c>
      <c r="F385" s="22">
        <f>SUM(F378:F380)</f>
        <v>641191</v>
      </c>
      <c r="G385" s="23">
        <f>SUM(G378:G380)</f>
        <v>1032</v>
      </c>
      <c r="H385" s="22">
        <f>SUM(H378:H380)</f>
        <v>982876</v>
      </c>
      <c r="L385" s="77"/>
      <c r="O385" s="77"/>
      <c r="P385" s="77"/>
      <c r="U385" s="95"/>
      <c r="V385" s="95"/>
      <c r="X385" s="95"/>
      <c r="Y385" s="94"/>
      <c r="Z385" s="93"/>
      <c r="AA385" s="93"/>
      <c r="AB385" s="93"/>
      <c r="AC385" s="92"/>
      <c r="AD385" s="92"/>
      <c r="AG385" s="92"/>
    </row>
    <row r="386" spans="1:33" s="4" customFormat="1" ht="11.25" customHeight="1" x14ac:dyDescent="0.2">
      <c r="A386" s="21"/>
      <c r="B386" s="3" t="s">
        <v>50</v>
      </c>
      <c r="C386" s="29" t="s">
        <v>10</v>
      </c>
      <c r="D386" s="28" t="s">
        <v>10</v>
      </c>
      <c r="E386" s="29" t="s">
        <v>10</v>
      </c>
      <c r="F386" s="76" t="s">
        <v>10</v>
      </c>
      <c r="G386" s="19">
        <v>29</v>
      </c>
      <c r="H386" s="18">
        <v>1966</v>
      </c>
      <c r="L386" s="77"/>
      <c r="O386" s="77"/>
      <c r="P386" s="77"/>
      <c r="U386" s="95"/>
      <c r="V386" s="95"/>
      <c r="X386" s="95"/>
      <c r="Y386" s="94"/>
      <c r="Z386" s="93"/>
      <c r="AA386" s="93"/>
      <c r="AB386" s="93"/>
      <c r="AC386" s="92"/>
      <c r="AD386" s="92"/>
      <c r="AG386" s="92"/>
    </row>
    <row r="387" spans="1:33" s="4" customFormat="1" ht="11.25" customHeight="1" thickBot="1" x14ac:dyDescent="0.25">
      <c r="A387" s="17"/>
      <c r="B387" s="16"/>
      <c r="C387" s="15"/>
      <c r="D387" s="14"/>
      <c r="E387" s="15"/>
      <c r="F387" s="14"/>
      <c r="G387" s="13"/>
      <c r="H387" s="13"/>
    </row>
    <row r="388" spans="1:33" s="4" customFormat="1" ht="11.25" customHeight="1" thickBot="1" x14ac:dyDescent="0.25">
      <c r="A388" s="12"/>
      <c r="B388" s="12" t="s">
        <v>3</v>
      </c>
      <c r="C388" s="10">
        <f>SUM(C378:C380)</f>
        <v>395</v>
      </c>
      <c r="D388" s="11">
        <f>SUM(D378:D380)</f>
        <v>341685</v>
      </c>
      <c r="E388" s="10">
        <f>SUM(E378:E380)</f>
        <v>637</v>
      </c>
      <c r="F388" s="9">
        <f>SUM(F378:F380)</f>
        <v>641191</v>
      </c>
      <c r="G388" s="10">
        <f>SUM(G385:G386)</f>
        <v>1061</v>
      </c>
      <c r="H388" s="9">
        <f>SUM(H385:H386)</f>
        <v>984842</v>
      </c>
      <c r="O388" s="77"/>
      <c r="P388" s="77"/>
      <c r="U388" s="95"/>
      <c r="V388" s="95"/>
      <c r="X388" s="95"/>
      <c r="Y388" s="94"/>
      <c r="Z388" s="93"/>
      <c r="AA388" s="93"/>
      <c r="AB388" s="93"/>
      <c r="AC388" s="92"/>
      <c r="AD388" s="92"/>
      <c r="AG388" s="92"/>
    </row>
    <row r="389" spans="1:33" ht="7.5" customHeight="1" x14ac:dyDescent="0.2">
      <c r="A389" s="8"/>
      <c r="B389" s="8"/>
      <c r="C389" s="68"/>
      <c r="D389" s="68"/>
      <c r="E389" s="68"/>
      <c r="F389" s="68"/>
      <c r="G389" s="68"/>
      <c r="H389" s="68"/>
      <c r="O389" s="2"/>
      <c r="U389" s="90"/>
      <c r="V389" s="90"/>
      <c r="X389" s="90"/>
      <c r="Y389" s="89"/>
      <c r="Z389" s="88"/>
      <c r="AA389" s="88"/>
      <c r="AB389" s="88"/>
      <c r="AC389" s="87"/>
      <c r="AD389" s="87"/>
      <c r="AG389" s="87"/>
    </row>
    <row r="390" spans="1:33" ht="11.25" customHeight="1" x14ac:dyDescent="0.2">
      <c r="A390" s="4" t="s">
        <v>2</v>
      </c>
      <c r="B390" s="7" t="s">
        <v>1</v>
      </c>
      <c r="C390" s="6"/>
      <c r="D390" s="6"/>
      <c r="E390" s="5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1.25" customHeight="1" x14ac:dyDescent="0.2">
      <c r="A391" s="8"/>
      <c r="B391" s="69" t="s">
        <v>0</v>
      </c>
      <c r="C391" s="68"/>
      <c r="D391" s="68"/>
      <c r="E391" s="68"/>
      <c r="F391" s="68"/>
      <c r="G391" s="68"/>
      <c r="H391" s="68"/>
      <c r="L391" s="2"/>
      <c r="O391" s="2"/>
      <c r="U391" s="90"/>
      <c r="V391" s="90"/>
      <c r="X391" s="90"/>
      <c r="Y391" s="89"/>
      <c r="Z391" s="88"/>
      <c r="AA391" s="88"/>
      <c r="AB391" s="88"/>
      <c r="AC391" s="87"/>
      <c r="AD391" s="87"/>
      <c r="AG391" s="87"/>
    </row>
    <row r="395" spans="1:33" ht="15.75" x14ac:dyDescent="0.2">
      <c r="A395" s="67" t="s">
        <v>49</v>
      </c>
      <c r="B395" s="66" t="s">
        <v>64</v>
      </c>
      <c r="C395" s="65"/>
      <c r="D395" s="65"/>
      <c r="E395" s="65"/>
      <c r="F395" s="65"/>
      <c r="G395" s="65"/>
      <c r="H395" s="91"/>
    </row>
    <row r="396" spans="1:33" ht="7.5" customHeight="1" thickBot="1" x14ac:dyDescent="0.25">
      <c r="A396" s="64"/>
      <c r="B396" s="64"/>
      <c r="C396" s="64"/>
      <c r="D396" s="64"/>
      <c r="E396" s="64"/>
      <c r="F396" s="64"/>
      <c r="G396" s="64"/>
      <c r="H396" s="64"/>
    </row>
    <row r="397" spans="1:33" s="96" customFormat="1" ht="15.75" customHeight="1" thickBot="1" x14ac:dyDescent="0.25">
      <c r="A397" s="63" t="s">
        <v>47</v>
      </c>
      <c r="B397" s="55" t="s">
        <v>46</v>
      </c>
      <c r="C397" s="105" t="s">
        <v>45</v>
      </c>
      <c r="D397" s="104"/>
      <c r="E397" s="103" t="s">
        <v>44</v>
      </c>
      <c r="F397" s="102"/>
      <c r="G397" s="101" t="s">
        <v>43</v>
      </c>
      <c r="H397" s="101"/>
      <c r="W397" s="98"/>
    </row>
    <row r="398" spans="1:33" s="96" customFormat="1" ht="26.25" thickBot="1" x14ac:dyDescent="0.25">
      <c r="A398" s="55"/>
      <c r="B398" s="55"/>
      <c r="C398" s="58" t="s">
        <v>42</v>
      </c>
      <c r="D398" s="57" t="s">
        <v>41</v>
      </c>
      <c r="E398" s="58" t="s">
        <v>42</v>
      </c>
      <c r="F398" s="57" t="s">
        <v>41</v>
      </c>
      <c r="G398" s="56" t="s">
        <v>42</v>
      </c>
      <c r="H398" s="56" t="s">
        <v>41</v>
      </c>
      <c r="U398" s="100"/>
      <c r="V398" s="100"/>
      <c r="W398" s="100"/>
      <c r="X398" s="100"/>
      <c r="Y398" s="99"/>
      <c r="Z398" s="98"/>
      <c r="AA398" s="98"/>
      <c r="AB398" s="98"/>
      <c r="AC398" s="97"/>
    </row>
    <row r="399" spans="1:33" s="96" customFormat="1" ht="17.25" customHeight="1" thickBot="1" x14ac:dyDescent="0.25">
      <c r="A399" s="55"/>
      <c r="B399" s="55"/>
      <c r="C399" s="54"/>
      <c r="D399" s="52" t="s">
        <v>40</v>
      </c>
      <c r="E399" s="53"/>
      <c r="F399" s="52" t="s">
        <v>54</v>
      </c>
      <c r="G399" s="51"/>
      <c r="H399" s="50" t="s">
        <v>52</v>
      </c>
    </row>
    <row r="400" spans="1:33" s="4" customFormat="1" ht="11.25" customHeight="1" x14ac:dyDescent="0.2">
      <c r="A400" s="21">
        <v>1</v>
      </c>
      <c r="B400" s="3" t="s">
        <v>37</v>
      </c>
      <c r="C400" s="29">
        <v>1</v>
      </c>
      <c r="D400" s="28">
        <v>4637</v>
      </c>
      <c r="E400" s="19">
        <v>17</v>
      </c>
      <c r="F400" s="20">
        <v>396805</v>
      </c>
      <c r="G400" s="18">
        <v>18</v>
      </c>
      <c r="H400" s="18">
        <v>401442</v>
      </c>
      <c r="I400" s="77"/>
      <c r="L400" s="77"/>
      <c r="O400" s="77"/>
      <c r="P400" s="77"/>
      <c r="Q400" s="77"/>
      <c r="U400" s="95"/>
      <c r="V400" s="95"/>
      <c r="X400" s="95"/>
      <c r="Y400" s="94"/>
      <c r="Z400" s="93"/>
      <c r="AA400" s="93"/>
      <c r="AB400" s="93"/>
      <c r="AC400" s="92"/>
      <c r="AD400" s="92"/>
      <c r="AG400" s="92"/>
    </row>
    <row r="401" spans="1:33" s="4" customFormat="1" ht="11.25" customHeight="1" x14ac:dyDescent="0.2">
      <c r="A401" s="26">
        <v>2</v>
      </c>
      <c r="B401" s="25" t="s">
        <v>36</v>
      </c>
      <c r="C401" s="23">
        <v>160</v>
      </c>
      <c r="D401" s="24">
        <v>80469</v>
      </c>
      <c r="E401" s="23">
        <v>104</v>
      </c>
      <c r="F401" s="24">
        <v>39956</v>
      </c>
      <c r="G401" s="22">
        <v>264</v>
      </c>
      <c r="H401" s="22">
        <v>120425</v>
      </c>
      <c r="I401" s="77"/>
      <c r="L401" s="77"/>
      <c r="O401" s="77"/>
      <c r="P401" s="77"/>
      <c r="Q401" s="77"/>
      <c r="U401" s="95"/>
      <c r="V401" s="95"/>
      <c r="X401" s="95"/>
      <c r="Y401" s="94"/>
      <c r="Z401" s="93"/>
      <c r="AA401" s="93"/>
      <c r="AB401" s="93"/>
      <c r="AC401" s="92"/>
      <c r="AD401" s="92"/>
      <c r="AG401" s="92"/>
    </row>
    <row r="402" spans="1:33" s="4" customFormat="1" ht="11.25" customHeight="1" x14ac:dyDescent="0.2">
      <c r="A402" s="21">
        <v>3</v>
      </c>
      <c r="B402" s="3" t="s">
        <v>35</v>
      </c>
      <c r="C402" s="19">
        <v>150</v>
      </c>
      <c r="D402" s="20">
        <v>58198</v>
      </c>
      <c r="E402" s="19">
        <v>207</v>
      </c>
      <c r="F402" s="20">
        <v>32664</v>
      </c>
      <c r="G402" s="18">
        <v>357</v>
      </c>
      <c r="H402" s="18">
        <v>90862</v>
      </c>
      <c r="I402" s="77"/>
      <c r="L402" s="77"/>
      <c r="O402" s="77"/>
      <c r="P402" s="77"/>
      <c r="U402" s="95"/>
      <c r="V402" s="95"/>
      <c r="X402" s="95"/>
      <c r="Y402" s="94"/>
      <c r="Z402" s="93"/>
      <c r="AA402" s="93"/>
      <c r="AB402" s="93"/>
      <c r="AC402" s="92"/>
      <c r="AD402" s="92"/>
      <c r="AG402" s="92"/>
    </row>
    <row r="403" spans="1:33" s="4" customFormat="1" ht="11.25" customHeight="1" x14ac:dyDescent="0.2">
      <c r="A403" s="26"/>
      <c r="B403" s="79" t="s">
        <v>34</v>
      </c>
      <c r="C403" s="48">
        <v>137</v>
      </c>
      <c r="D403" s="47">
        <v>24100</v>
      </c>
      <c r="E403" s="48">
        <v>193</v>
      </c>
      <c r="F403" s="47">
        <v>24698</v>
      </c>
      <c r="G403" s="46">
        <v>330</v>
      </c>
      <c r="H403" s="46">
        <v>48798</v>
      </c>
      <c r="I403" s="77"/>
      <c r="L403" s="77"/>
      <c r="O403" s="77"/>
      <c r="P403" s="77"/>
      <c r="U403" s="95"/>
      <c r="V403" s="95"/>
      <c r="X403" s="95"/>
      <c r="Y403" s="94"/>
      <c r="Z403" s="93"/>
      <c r="AA403" s="93"/>
      <c r="AB403" s="93"/>
      <c r="AC403" s="92"/>
      <c r="AD403" s="92"/>
      <c r="AG403" s="92"/>
    </row>
    <row r="404" spans="1:33" s="4" customFormat="1" ht="11.25" customHeight="1" x14ac:dyDescent="0.2">
      <c r="A404" s="21"/>
      <c r="B404" s="78" t="s">
        <v>33</v>
      </c>
      <c r="C404" s="44">
        <v>13</v>
      </c>
      <c r="D404" s="43">
        <v>34098</v>
      </c>
      <c r="E404" s="44">
        <v>14</v>
      </c>
      <c r="F404" s="43">
        <v>7966</v>
      </c>
      <c r="G404" s="42">
        <v>27</v>
      </c>
      <c r="H404" s="42">
        <v>42063</v>
      </c>
      <c r="I404" s="77"/>
      <c r="L404" s="77"/>
      <c r="O404" s="77"/>
      <c r="P404" s="77"/>
      <c r="U404" s="95"/>
      <c r="V404" s="95"/>
      <c r="X404" s="95"/>
      <c r="Y404" s="94"/>
      <c r="Z404" s="93"/>
      <c r="AA404" s="93"/>
      <c r="AB404" s="93"/>
      <c r="AC404" s="92"/>
      <c r="AD404" s="92"/>
      <c r="AG404" s="92"/>
    </row>
    <row r="405" spans="1:33" s="4" customFormat="1" ht="11.25" customHeight="1" x14ac:dyDescent="0.2">
      <c r="A405" s="26">
        <v>4</v>
      </c>
      <c r="B405" s="25" t="s">
        <v>32</v>
      </c>
      <c r="C405" s="23">
        <v>49</v>
      </c>
      <c r="D405" s="24">
        <v>45041</v>
      </c>
      <c r="E405" s="23">
        <v>186</v>
      </c>
      <c r="F405" s="24">
        <v>9677</v>
      </c>
      <c r="G405" s="22">
        <v>235</v>
      </c>
      <c r="H405" s="22">
        <v>54719</v>
      </c>
      <c r="I405" s="77"/>
      <c r="L405" s="77"/>
      <c r="U405" s="95"/>
      <c r="V405" s="95"/>
      <c r="X405" s="95"/>
      <c r="Y405" s="94"/>
      <c r="Z405" s="93"/>
      <c r="AA405" s="93"/>
      <c r="AB405" s="93"/>
      <c r="AC405" s="92"/>
      <c r="AD405" s="92"/>
      <c r="AG405" s="92"/>
    </row>
    <row r="406" spans="1:33" s="4" customFormat="1" ht="11.25" customHeight="1" x14ac:dyDescent="0.2">
      <c r="A406" s="21">
        <v>5</v>
      </c>
      <c r="B406" s="3" t="s">
        <v>28</v>
      </c>
      <c r="C406" s="19">
        <v>15</v>
      </c>
      <c r="D406" s="20">
        <v>42837</v>
      </c>
      <c r="E406" s="19">
        <v>9</v>
      </c>
      <c r="F406" s="20">
        <v>5649</v>
      </c>
      <c r="G406" s="18">
        <v>24</v>
      </c>
      <c r="H406" s="18">
        <v>48486</v>
      </c>
      <c r="I406" s="77"/>
      <c r="L406" s="77"/>
      <c r="O406" s="77"/>
      <c r="P406" s="77"/>
      <c r="U406" s="95"/>
      <c r="V406" s="95"/>
      <c r="X406" s="95"/>
      <c r="Y406" s="94"/>
      <c r="Z406" s="93"/>
      <c r="AA406" s="93"/>
      <c r="AB406" s="93"/>
      <c r="AC406" s="92"/>
      <c r="AD406" s="92"/>
      <c r="AG406" s="92"/>
    </row>
    <row r="407" spans="1:33" s="4" customFormat="1" ht="11.25" customHeight="1" x14ac:dyDescent="0.2">
      <c r="A407" s="26">
        <v>6</v>
      </c>
      <c r="B407" s="25" t="s">
        <v>31</v>
      </c>
      <c r="C407" s="31" t="s">
        <v>10</v>
      </c>
      <c r="D407" s="30" t="s">
        <v>10</v>
      </c>
      <c r="E407" s="23">
        <v>12</v>
      </c>
      <c r="F407" s="24">
        <v>44178</v>
      </c>
      <c r="G407" s="22">
        <v>12</v>
      </c>
      <c r="H407" s="22">
        <v>44178</v>
      </c>
      <c r="I407" s="77"/>
      <c r="L407" s="77"/>
      <c r="U407" s="95"/>
      <c r="V407" s="95"/>
      <c r="X407" s="95"/>
      <c r="Y407" s="94"/>
      <c r="Z407" s="93"/>
      <c r="AA407" s="93"/>
      <c r="AB407" s="93"/>
      <c r="AC407" s="92"/>
      <c r="AD407" s="92"/>
      <c r="AG407" s="92"/>
    </row>
    <row r="408" spans="1:33" s="4" customFormat="1" ht="11.25" customHeight="1" x14ac:dyDescent="0.2">
      <c r="A408" s="21">
        <v>7</v>
      </c>
      <c r="B408" s="3" t="s">
        <v>29</v>
      </c>
      <c r="C408" s="19">
        <v>9</v>
      </c>
      <c r="D408" s="20">
        <v>15565</v>
      </c>
      <c r="E408" s="19">
        <v>20</v>
      </c>
      <c r="F408" s="20">
        <v>21156</v>
      </c>
      <c r="G408" s="18">
        <v>29</v>
      </c>
      <c r="H408" s="18">
        <v>36720</v>
      </c>
      <c r="I408" s="77"/>
      <c r="L408" s="77"/>
      <c r="O408" s="77"/>
      <c r="P408" s="77"/>
      <c r="Q408" s="77"/>
      <c r="U408" s="95"/>
      <c r="V408" s="95"/>
      <c r="X408" s="95"/>
      <c r="Y408" s="94"/>
      <c r="Z408" s="93"/>
      <c r="AA408" s="93"/>
      <c r="AB408" s="93"/>
      <c r="AC408" s="92"/>
      <c r="AD408" s="92"/>
      <c r="AG408" s="92"/>
    </row>
    <row r="409" spans="1:33" s="4" customFormat="1" ht="11.25" customHeight="1" x14ac:dyDescent="0.2">
      <c r="A409" s="26">
        <v>8</v>
      </c>
      <c r="B409" s="25" t="s">
        <v>30</v>
      </c>
      <c r="C409" s="31">
        <v>1</v>
      </c>
      <c r="D409" s="30">
        <v>5708</v>
      </c>
      <c r="E409" s="23">
        <v>5</v>
      </c>
      <c r="F409" s="24">
        <v>30986</v>
      </c>
      <c r="G409" s="22">
        <v>6</v>
      </c>
      <c r="H409" s="22">
        <v>36694</v>
      </c>
      <c r="I409" s="77"/>
      <c r="L409" s="77"/>
      <c r="O409" s="77"/>
      <c r="P409" s="77"/>
      <c r="Q409" s="77"/>
      <c r="U409" s="95"/>
      <c r="V409" s="95"/>
      <c r="X409" s="95"/>
      <c r="Y409" s="94"/>
      <c r="Z409" s="93"/>
      <c r="AA409" s="93"/>
      <c r="AB409" s="93"/>
      <c r="AC409" s="92"/>
      <c r="AD409" s="92"/>
      <c r="AG409" s="92"/>
    </row>
    <row r="410" spans="1:33" s="4" customFormat="1" ht="11.25" customHeight="1" x14ac:dyDescent="0.2">
      <c r="A410" s="21">
        <v>9</v>
      </c>
      <c r="B410" s="3" t="s">
        <v>27</v>
      </c>
      <c r="C410" s="19">
        <v>9</v>
      </c>
      <c r="D410" s="20">
        <v>23646</v>
      </c>
      <c r="E410" s="19">
        <v>3</v>
      </c>
      <c r="F410" s="20">
        <v>4920</v>
      </c>
      <c r="G410" s="18">
        <v>12</v>
      </c>
      <c r="H410" s="18">
        <v>28566</v>
      </c>
      <c r="I410" s="77"/>
      <c r="L410" s="77"/>
      <c r="U410" s="95"/>
      <c r="V410" s="95"/>
      <c r="X410" s="95"/>
      <c r="Y410" s="94"/>
      <c r="Z410" s="93"/>
      <c r="AA410" s="93"/>
      <c r="AB410" s="93"/>
      <c r="AC410" s="92"/>
      <c r="AD410" s="92"/>
      <c r="AG410" s="92"/>
    </row>
    <row r="411" spans="1:33" s="4" customFormat="1" ht="11.25" customHeight="1" x14ac:dyDescent="0.2">
      <c r="A411" s="26">
        <v>10</v>
      </c>
      <c r="B411" s="25" t="s">
        <v>25</v>
      </c>
      <c r="C411" s="31" t="s">
        <v>10</v>
      </c>
      <c r="D411" s="30" t="s">
        <v>10</v>
      </c>
      <c r="E411" s="23">
        <v>4</v>
      </c>
      <c r="F411" s="24">
        <v>27529</v>
      </c>
      <c r="G411" s="22">
        <v>4</v>
      </c>
      <c r="H411" s="22">
        <v>27529</v>
      </c>
    </row>
    <row r="412" spans="1:33" s="4" customFormat="1" ht="11.25" customHeight="1" x14ac:dyDescent="0.2">
      <c r="A412" s="21">
        <v>11</v>
      </c>
      <c r="B412" s="3" t="s">
        <v>22</v>
      </c>
      <c r="C412" s="19">
        <v>10</v>
      </c>
      <c r="D412" s="20">
        <v>18125</v>
      </c>
      <c r="E412" s="19">
        <v>29</v>
      </c>
      <c r="F412" s="18">
        <v>8203</v>
      </c>
      <c r="G412" s="19">
        <v>39</v>
      </c>
      <c r="H412" s="18">
        <v>26328</v>
      </c>
      <c r="L412" s="77"/>
      <c r="O412" s="77"/>
      <c r="P412" s="77"/>
      <c r="U412" s="95"/>
      <c r="V412" s="95"/>
      <c r="X412" s="95"/>
      <c r="Y412" s="94"/>
      <c r="Z412" s="93"/>
      <c r="AA412" s="93"/>
      <c r="AB412" s="93"/>
      <c r="AC412" s="92"/>
      <c r="AD412" s="92"/>
      <c r="AG412" s="92"/>
    </row>
    <row r="413" spans="1:33" s="4" customFormat="1" ht="11.25" customHeight="1" x14ac:dyDescent="0.2">
      <c r="A413" s="26">
        <v>12</v>
      </c>
      <c r="B413" s="25" t="s">
        <v>24</v>
      </c>
      <c r="C413" s="23">
        <v>1</v>
      </c>
      <c r="D413" s="24">
        <v>4960</v>
      </c>
      <c r="E413" s="23">
        <v>3</v>
      </c>
      <c r="F413" s="24">
        <v>17492</v>
      </c>
      <c r="G413" s="22">
        <v>4</v>
      </c>
      <c r="H413" s="22">
        <v>22452</v>
      </c>
    </row>
    <row r="414" spans="1:33" s="4" customFormat="1" ht="11.25" customHeight="1" x14ac:dyDescent="0.2">
      <c r="A414" s="21">
        <v>13</v>
      </c>
      <c r="B414" s="3" t="s">
        <v>21</v>
      </c>
      <c r="C414" s="19">
        <v>8</v>
      </c>
      <c r="D414" s="20">
        <v>12570</v>
      </c>
      <c r="E414" s="19">
        <v>38</v>
      </c>
      <c r="F414" s="20">
        <v>6752</v>
      </c>
      <c r="G414" s="18">
        <v>46</v>
      </c>
      <c r="H414" s="18">
        <v>19321</v>
      </c>
    </row>
    <row r="415" spans="1:33" s="4" customFormat="1" ht="11.25" customHeight="1" x14ac:dyDescent="0.2">
      <c r="A415" s="26">
        <v>14</v>
      </c>
      <c r="B415" s="25" t="s">
        <v>26</v>
      </c>
      <c r="C415" s="23">
        <v>57</v>
      </c>
      <c r="D415" s="24">
        <v>12370</v>
      </c>
      <c r="E415" s="23">
        <v>39</v>
      </c>
      <c r="F415" s="24">
        <v>6595</v>
      </c>
      <c r="G415" s="22">
        <v>96</v>
      </c>
      <c r="H415" s="22">
        <v>18965</v>
      </c>
      <c r="I415" s="77"/>
      <c r="L415" s="77"/>
      <c r="U415" s="95"/>
      <c r="V415" s="95"/>
      <c r="X415" s="95"/>
      <c r="Y415" s="94"/>
      <c r="Z415" s="93"/>
      <c r="AA415" s="93"/>
      <c r="AB415" s="93"/>
      <c r="AC415" s="92"/>
      <c r="AD415" s="92"/>
      <c r="AG415" s="92"/>
    </row>
    <row r="416" spans="1:33" s="4" customFormat="1" ht="11.25" customHeight="1" x14ac:dyDescent="0.2">
      <c r="A416" s="140">
        <v>15</v>
      </c>
      <c r="B416" s="139" t="s">
        <v>23</v>
      </c>
      <c r="C416" s="137">
        <v>8</v>
      </c>
      <c r="D416" s="138">
        <v>16585</v>
      </c>
      <c r="E416" s="137">
        <v>1</v>
      </c>
      <c r="F416" s="136">
        <v>570</v>
      </c>
      <c r="G416" s="135">
        <v>9</v>
      </c>
      <c r="H416" s="135">
        <v>17155</v>
      </c>
      <c r="I416" s="77"/>
      <c r="L416" s="77"/>
      <c r="U416" s="95"/>
      <c r="V416" s="95"/>
      <c r="X416" s="95"/>
      <c r="Y416" s="94"/>
      <c r="Z416" s="93"/>
      <c r="AA416" s="93"/>
      <c r="AB416" s="93"/>
      <c r="AC416" s="92"/>
      <c r="AD416" s="92"/>
      <c r="AG416" s="92"/>
    </row>
    <row r="417" spans="1:33" s="4" customFormat="1" ht="11.25" customHeight="1" x14ac:dyDescent="0.2">
      <c r="A417" s="26">
        <v>16</v>
      </c>
      <c r="B417" s="25" t="s">
        <v>20</v>
      </c>
      <c r="C417" s="31">
        <v>1</v>
      </c>
      <c r="D417" s="30">
        <v>7493</v>
      </c>
      <c r="E417" s="31" t="s">
        <v>10</v>
      </c>
      <c r="F417" s="30" t="s">
        <v>10</v>
      </c>
      <c r="G417" s="22">
        <v>1</v>
      </c>
      <c r="H417" s="22">
        <v>7493</v>
      </c>
      <c r="I417" s="77"/>
      <c r="L417" s="77"/>
      <c r="O417" s="77"/>
      <c r="P417" s="77"/>
      <c r="U417" s="95"/>
      <c r="V417" s="95"/>
      <c r="X417" s="95"/>
      <c r="Y417" s="94"/>
      <c r="Z417" s="93"/>
      <c r="AA417" s="93"/>
      <c r="AB417" s="93"/>
      <c r="AC417" s="92"/>
      <c r="AD417" s="92"/>
      <c r="AG417" s="92"/>
    </row>
    <row r="418" spans="1:33" s="4" customFormat="1" ht="11.25" customHeight="1" x14ac:dyDescent="0.2">
      <c r="A418" s="21">
        <v>17</v>
      </c>
      <c r="B418" s="3" t="s">
        <v>17</v>
      </c>
      <c r="C418" s="29" t="s">
        <v>10</v>
      </c>
      <c r="D418" s="28" t="s">
        <v>10</v>
      </c>
      <c r="E418" s="19">
        <v>2</v>
      </c>
      <c r="F418" s="20">
        <v>3971</v>
      </c>
      <c r="G418" s="18">
        <v>2</v>
      </c>
      <c r="H418" s="18">
        <v>3971</v>
      </c>
      <c r="I418" s="77"/>
      <c r="U418" s="95"/>
      <c r="V418" s="95"/>
      <c r="X418" s="95"/>
      <c r="Y418" s="94"/>
      <c r="Z418" s="93"/>
      <c r="AA418" s="93"/>
      <c r="AB418" s="93"/>
      <c r="AC418" s="92"/>
      <c r="AD418" s="92"/>
      <c r="AG418" s="92"/>
    </row>
    <row r="419" spans="1:33" s="4" customFormat="1" ht="11.25" customHeight="1" x14ac:dyDescent="0.2">
      <c r="A419" s="26">
        <v>18</v>
      </c>
      <c r="B419" s="85" t="s">
        <v>13</v>
      </c>
      <c r="C419" s="31" t="s">
        <v>10</v>
      </c>
      <c r="D419" s="30" t="s">
        <v>10</v>
      </c>
      <c r="E419" s="84">
        <v>1</v>
      </c>
      <c r="F419" s="83">
        <v>2953</v>
      </c>
      <c r="G419" s="82">
        <v>1</v>
      </c>
      <c r="H419" s="82">
        <v>2953</v>
      </c>
      <c r="O419" s="77"/>
      <c r="P419" s="77"/>
      <c r="Q419" s="77"/>
      <c r="U419" s="95"/>
      <c r="V419" s="95"/>
      <c r="X419" s="95"/>
      <c r="Y419" s="94"/>
      <c r="Z419" s="93"/>
      <c r="AA419" s="93"/>
      <c r="AB419" s="93"/>
      <c r="AC419" s="92"/>
      <c r="AD419" s="92"/>
      <c r="AG419" s="92"/>
    </row>
    <row r="420" spans="1:33" s="4" customFormat="1" ht="11.25" customHeight="1" x14ac:dyDescent="0.2">
      <c r="A420" s="21">
        <v>19</v>
      </c>
      <c r="B420" s="3" t="s">
        <v>19</v>
      </c>
      <c r="C420" s="19">
        <v>3</v>
      </c>
      <c r="D420" s="20">
        <v>797</v>
      </c>
      <c r="E420" s="19">
        <v>18</v>
      </c>
      <c r="F420" s="20">
        <v>1486</v>
      </c>
      <c r="G420" s="18">
        <v>21</v>
      </c>
      <c r="H420" s="18">
        <v>2283</v>
      </c>
      <c r="I420" s="77"/>
      <c r="L420" s="77"/>
      <c r="U420" s="95"/>
      <c r="V420" s="95"/>
      <c r="X420" s="95"/>
      <c r="Y420" s="94"/>
      <c r="Z420" s="93"/>
      <c r="AA420" s="93"/>
      <c r="AB420" s="93"/>
      <c r="AC420" s="92"/>
      <c r="AD420" s="92"/>
      <c r="AG420" s="92"/>
    </row>
    <row r="421" spans="1:33" s="4" customFormat="1" ht="11.25" customHeight="1" x14ac:dyDescent="0.2">
      <c r="A421" s="26">
        <v>20</v>
      </c>
      <c r="B421" s="25" t="s">
        <v>14</v>
      </c>
      <c r="C421" s="31">
        <v>1</v>
      </c>
      <c r="D421" s="30">
        <v>2052</v>
      </c>
      <c r="E421" s="31" t="s">
        <v>10</v>
      </c>
      <c r="F421" s="30" t="s">
        <v>10</v>
      </c>
      <c r="G421" s="22">
        <v>1</v>
      </c>
      <c r="H421" s="22">
        <v>2052</v>
      </c>
      <c r="I421" s="77"/>
      <c r="L421" s="77"/>
      <c r="O421" s="77"/>
      <c r="P421" s="77"/>
      <c r="Q421" s="77"/>
      <c r="U421" s="95"/>
      <c r="V421" s="95"/>
      <c r="X421" s="95"/>
      <c r="Y421" s="94"/>
      <c r="Z421" s="93"/>
      <c r="AA421" s="93"/>
      <c r="AB421" s="93"/>
      <c r="AC421" s="92"/>
      <c r="AD421" s="92"/>
      <c r="AG421" s="92"/>
    </row>
    <row r="422" spans="1:33" s="4" customFormat="1" ht="11.25" customHeight="1" x14ac:dyDescent="0.2">
      <c r="A422" s="21">
        <v>21</v>
      </c>
      <c r="B422" s="3" t="s">
        <v>16</v>
      </c>
      <c r="C422" s="19">
        <v>5</v>
      </c>
      <c r="D422" s="20">
        <v>573</v>
      </c>
      <c r="E422" s="19">
        <v>9</v>
      </c>
      <c r="F422" s="20">
        <v>517</v>
      </c>
      <c r="G422" s="18">
        <v>14</v>
      </c>
      <c r="H422" s="18">
        <v>1090</v>
      </c>
    </row>
    <row r="423" spans="1:33" s="4" customFormat="1" ht="11.25" customHeight="1" x14ac:dyDescent="0.2">
      <c r="A423" s="26">
        <v>22</v>
      </c>
      <c r="B423" s="25" t="s">
        <v>15</v>
      </c>
      <c r="C423" s="23">
        <v>1</v>
      </c>
      <c r="D423" s="24">
        <v>349</v>
      </c>
      <c r="E423" s="23">
        <v>6</v>
      </c>
      <c r="F423" s="24">
        <v>704</v>
      </c>
      <c r="G423" s="22">
        <v>7</v>
      </c>
      <c r="H423" s="22">
        <v>1054</v>
      </c>
    </row>
    <row r="424" spans="1:33" s="4" customFormat="1" ht="11.25" customHeight="1" x14ac:dyDescent="0.2">
      <c r="A424" s="21">
        <v>23</v>
      </c>
      <c r="B424" s="3" t="s">
        <v>12</v>
      </c>
      <c r="C424" s="29" t="s">
        <v>10</v>
      </c>
      <c r="D424" s="28" t="s">
        <v>10</v>
      </c>
      <c r="E424" s="29">
        <v>2</v>
      </c>
      <c r="F424" s="28">
        <v>422</v>
      </c>
      <c r="G424" s="18">
        <v>2</v>
      </c>
      <c r="H424" s="18">
        <v>422</v>
      </c>
      <c r="L424" s="77"/>
      <c r="U424" s="95"/>
      <c r="V424" s="95"/>
      <c r="X424" s="95"/>
      <c r="Y424" s="94"/>
      <c r="Z424" s="93"/>
      <c r="AA424" s="93"/>
      <c r="AB424" s="93"/>
      <c r="AC424" s="92"/>
      <c r="AD424" s="92"/>
      <c r="AG424" s="92"/>
    </row>
    <row r="425" spans="1:33" s="4" customFormat="1" ht="11.25" customHeight="1" x14ac:dyDescent="0.2">
      <c r="A425" s="26">
        <v>24</v>
      </c>
      <c r="B425" s="25" t="s">
        <v>9</v>
      </c>
      <c r="C425" s="31">
        <v>1</v>
      </c>
      <c r="D425" s="30">
        <v>96</v>
      </c>
      <c r="E425" s="23">
        <v>1</v>
      </c>
      <c r="F425" s="24">
        <v>2</v>
      </c>
      <c r="G425" s="22">
        <v>2</v>
      </c>
      <c r="H425" s="22">
        <v>98</v>
      </c>
      <c r="L425" s="77"/>
      <c r="O425" s="77"/>
      <c r="P425" s="77"/>
      <c r="U425" s="95"/>
      <c r="V425" s="95"/>
      <c r="W425" s="95"/>
      <c r="X425" s="95"/>
      <c r="Y425" s="94"/>
      <c r="Z425" s="93"/>
      <c r="AA425" s="93"/>
      <c r="AB425" s="93"/>
      <c r="AC425" s="92"/>
      <c r="AD425" s="92"/>
      <c r="AG425" s="92"/>
    </row>
    <row r="426" spans="1:33" s="4" customFormat="1" ht="11.25" customHeight="1" x14ac:dyDescent="0.2">
      <c r="A426" s="21">
        <v>25</v>
      </c>
      <c r="B426" s="3" t="s">
        <v>11</v>
      </c>
      <c r="C426" s="29" t="s">
        <v>10</v>
      </c>
      <c r="D426" s="28" t="s">
        <v>10</v>
      </c>
      <c r="E426" s="19">
        <v>1</v>
      </c>
      <c r="F426" s="20">
        <v>16</v>
      </c>
      <c r="G426" s="18">
        <v>1</v>
      </c>
      <c r="H426" s="18">
        <v>16</v>
      </c>
      <c r="O426" s="77"/>
      <c r="Q426" s="77"/>
      <c r="U426" s="95"/>
      <c r="V426" s="95"/>
      <c r="X426" s="95"/>
      <c r="Y426" s="94"/>
      <c r="Z426" s="93"/>
      <c r="AA426" s="93"/>
      <c r="AB426" s="93"/>
      <c r="AC426" s="92"/>
      <c r="AD426" s="92"/>
      <c r="AG426" s="92"/>
    </row>
    <row r="427" spans="1:33" s="4" customFormat="1" ht="11.25" customHeight="1" x14ac:dyDescent="0.2">
      <c r="A427" s="115"/>
      <c r="B427" s="115"/>
      <c r="C427" s="116"/>
      <c r="D427" s="115"/>
      <c r="E427" s="116"/>
      <c r="F427" s="115"/>
      <c r="G427" s="116"/>
      <c r="H427" s="115"/>
      <c r="O427" s="77"/>
      <c r="Q427" s="77"/>
      <c r="U427" s="95"/>
      <c r="V427" s="95"/>
      <c r="X427" s="95"/>
      <c r="Y427" s="94"/>
      <c r="Z427" s="93"/>
      <c r="AA427" s="93"/>
      <c r="AB427" s="93"/>
      <c r="AC427" s="92"/>
      <c r="AD427" s="92"/>
      <c r="AG427" s="92"/>
    </row>
    <row r="428" spans="1:33" s="4" customFormat="1" ht="11.25" customHeight="1" x14ac:dyDescent="0.2">
      <c r="A428" s="21"/>
      <c r="B428" s="3" t="s">
        <v>8</v>
      </c>
      <c r="C428" s="19">
        <v>429</v>
      </c>
      <c r="D428" s="20">
        <v>194045</v>
      </c>
      <c r="E428" s="19">
        <v>616</v>
      </c>
      <c r="F428" s="18">
        <v>97884</v>
      </c>
      <c r="G428" s="19">
        <v>1045</v>
      </c>
      <c r="H428" s="18">
        <v>291929</v>
      </c>
      <c r="O428" s="77"/>
      <c r="Q428" s="77"/>
      <c r="U428" s="95"/>
      <c r="V428" s="95"/>
      <c r="X428" s="95"/>
      <c r="Y428" s="94"/>
      <c r="Z428" s="93"/>
      <c r="AA428" s="93"/>
      <c r="AB428" s="93"/>
      <c r="AC428" s="92"/>
      <c r="AD428" s="92"/>
      <c r="AG428" s="92"/>
    </row>
    <row r="429" spans="1:33" s="4" customFormat="1" ht="11.25" customHeight="1" x14ac:dyDescent="0.2">
      <c r="A429" s="26"/>
      <c r="B429" s="25" t="s">
        <v>7</v>
      </c>
      <c r="C429" s="23">
        <v>39</v>
      </c>
      <c r="D429" s="24">
        <v>92945</v>
      </c>
      <c r="E429" s="23">
        <v>68</v>
      </c>
      <c r="F429" s="22">
        <v>87017</v>
      </c>
      <c r="G429" s="23">
        <v>107</v>
      </c>
      <c r="H429" s="22">
        <v>179961</v>
      </c>
      <c r="O429" s="77"/>
      <c r="Q429" s="77"/>
      <c r="U429" s="95"/>
      <c r="V429" s="95"/>
      <c r="X429" s="95"/>
      <c r="Y429" s="94"/>
      <c r="Z429" s="93"/>
      <c r="AA429" s="93"/>
      <c r="AB429" s="93"/>
      <c r="AC429" s="92"/>
      <c r="AD429" s="92"/>
      <c r="AG429" s="92"/>
    </row>
    <row r="430" spans="1:33" s="4" customFormat="1" ht="11.25" customHeight="1" x14ac:dyDescent="0.2">
      <c r="A430" s="21"/>
      <c r="B430" s="3" t="s">
        <v>6</v>
      </c>
      <c r="C430" s="19">
        <v>20</v>
      </c>
      <c r="D430" s="20">
        <f>55396+139</f>
        <v>55535</v>
      </c>
      <c r="E430" s="19">
        <v>35</v>
      </c>
      <c r="F430" s="18">
        <v>487847</v>
      </c>
      <c r="G430" s="19">
        <v>55</v>
      </c>
      <c r="H430" s="18">
        <f>SUM(D430,F430)</f>
        <v>543382</v>
      </c>
      <c r="O430" s="77"/>
      <c r="Q430" s="77"/>
      <c r="U430" s="95"/>
      <c r="V430" s="95"/>
      <c r="X430" s="95"/>
      <c r="Y430" s="94"/>
      <c r="Z430" s="93"/>
      <c r="AA430" s="93"/>
      <c r="AB430" s="93"/>
      <c r="AC430" s="92"/>
      <c r="AD430" s="92"/>
      <c r="AG430" s="92"/>
    </row>
    <row r="431" spans="1:33" s="4" customFormat="1" ht="11.25" customHeight="1" x14ac:dyDescent="0.2">
      <c r="A431" s="26"/>
      <c r="B431" s="25"/>
      <c r="C431" s="23"/>
      <c r="D431" s="24"/>
      <c r="E431" s="23"/>
      <c r="F431" s="22"/>
      <c r="G431" s="23"/>
      <c r="H431" s="22"/>
      <c r="O431" s="77"/>
      <c r="Q431" s="77"/>
      <c r="U431" s="95"/>
      <c r="V431" s="95"/>
      <c r="X431" s="95"/>
      <c r="Y431" s="94"/>
      <c r="Z431" s="93"/>
      <c r="AA431" s="93"/>
      <c r="AB431" s="93"/>
      <c r="AC431" s="92"/>
      <c r="AD431" s="92"/>
      <c r="AG431" s="92"/>
    </row>
    <row r="432" spans="1:33" s="4" customFormat="1" ht="11.25" customHeight="1" x14ac:dyDescent="0.2">
      <c r="A432" s="21"/>
      <c r="B432" s="3" t="s">
        <v>5</v>
      </c>
      <c r="C432" s="19">
        <f>SUM(C401,C402,C405,C408,C406,C415,C412,C414,C420,C419,C422)</f>
        <v>466</v>
      </c>
      <c r="D432" s="18">
        <f>SUM(D401,D402,D405,D408,D406,D415,D412,D414,D420,D419,D422)</f>
        <v>286545</v>
      </c>
      <c r="E432" s="19">
        <f>SUM(E401,E402,E405,E408,E406,E415,E412,E414,E420,E419,E422)</f>
        <v>660</v>
      </c>
      <c r="F432" s="18">
        <f>SUM(F401,F402,F405,F408,F406,F415,F412,F414,F420,F419,F422)</f>
        <v>135608</v>
      </c>
      <c r="G432" s="19">
        <v>1126</v>
      </c>
      <c r="H432" s="18">
        <v>422152</v>
      </c>
      <c r="O432" s="77"/>
      <c r="Q432" s="77"/>
      <c r="U432" s="95"/>
      <c r="V432" s="95"/>
      <c r="X432" s="95"/>
      <c r="Y432" s="94"/>
      <c r="Z432" s="93"/>
      <c r="AA432" s="93"/>
      <c r="AB432" s="93"/>
      <c r="AC432" s="92"/>
      <c r="AD432" s="92"/>
      <c r="AG432" s="92"/>
    </row>
    <row r="433" spans="1:33" s="4" customFormat="1" ht="11.25" customHeight="1" x14ac:dyDescent="0.2">
      <c r="A433" s="26"/>
      <c r="B433" s="25" t="s">
        <v>4</v>
      </c>
      <c r="C433" s="23">
        <f>SUM(C400,C407,C409,C410,C411,C413,C416,C417,C418,C423,C421,C424,C426,C425)</f>
        <v>24</v>
      </c>
      <c r="D433" s="22">
        <f>SUM(D400,D407,D409,D410,D411,D413,D416,D417,D418,D423,D421,D424,D426,D425)</f>
        <v>65526</v>
      </c>
      <c r="E433" s="23">
        <f>SUM(E400,E407,E409,E410,E411,E413,E416,E417,E418,E423,E421,E424,E426,E425)</f>
        <v>57</v>
      </c>
      <c r="F433" s="22">
        <f>SUM(F400,F407,F409,F410,F411,F413,F416,F417,F418,F423,F421,F424,F426,F425)</f>
        <v>527595</v>
      </c>
      <c r="G433" s="23">
        <f>SUM(C433,E433)</f>
        <v>81</v>
      </c>
      <c r="H433" s="22">
        <f>SUM(D433,F433)</f>
        <v>593121</v>
      </c>
      <c r="L433" s="77"/>
      <c r="O433" s="77"/>
      <c r="P433" s="77"/>
      <c r="U433" s="95"/>
      <c r="V433" s="95"/>
      <c r="X433" s="95"/>
      <c r="Y433" s="94"/>
      <c r="Z433" s="93"/>
      <c r="AA433" s="93"/>
      <c r="AB433" s="93"/>
      <c r="AC433" s="92"/>
      <c r="AD433" s="92"/>
      <c r="AG433" s="92"/>
    </row>
    <row r="434" spans="1:33" s="4" customFormat="1" ht="11.25" customHeight="1" x14ac:dyDescent="0.2">
      <c r="A434" s="21"/>
      <c r="B434" s="3"/>
      <c r="C434" s="19"/>
      <c r="D434" s="20"/>
      <c r="E434" s="19"/>
      <c r="F434" s="18"/>
      <c r="G434" s="19"/>
      <c r="H434" s="18"/>
      <c r="L434" s="77"/>
      <c r="O434" s="77"/>
      <c r="P434" s="77"/>
      <c r="U434" s="95"/>
      <c r="V434" s="95"/>
      <c r="X434" s="95"/>
      <c r="Y434" s="94"/>
      <c r="Z434" s="93"/>
      <c r="AA434" s="93"/>
      <c r="AB434" s="93"/>
      <c r="AC434" s="92"/>
      <c r="AD434" s="92"/>
      <c r="AG434" s="92"/>
    </row>
    <row r="435" spans="1:33" s="4" customFormat="1" ht="11.25" customHeight="1" x14ac:dyDescent="0.2">
      <c r="A435" s="26"/>
      <c r="B435" s="25" t="s">
        <v>51</v>
      </c>
      <c r="C435" s="23">
        <f>SUM(C428:C430)</f>
        <v>488</v>
      </c>
      <c r="D435" s="24">
        <f>SUM(D428:D430)</f>
        <v>342525</v>
      </c>
      <c r="E435" s="23">
        <f>SUM(E428:E430)</f>
        <v>719</v>
      </c>
      <c r="F435" s="22">
        <f>SUM(F428:F430)</f>
        <v>672748</v>
      </c>
      <c r="G435" s="23">
        <f>SUM(G428:G430)</f>
        <v>1207</v>
      </c>
      <c r="H435" s="22">
        <f>SUM(H428:H430)</f>
        <v>1015272</v>
      </c>
      <c r="L435" s="77"/>
      <c r="O435" s="77"/>
      <c r="P435" s="77"/>
      <c r="U435" s="95"/>
      <c r="V435" s="95"/>
      <c r="X435" s="95"/>
      <c r="Y435" s="94"/>
      <c r="Z435" s="93"/>
      <c r="AA435" s="93"/>
      <c r="AB435" s="93"/>
      <c r="AC435" s="92"/>
      <c r="AD435" s="92"/>
      <c r="AG435" s="92"/>
    </row>
    <row r="436" spans="1:33" s="4" customFormat="1" ht="11.25" customHeight="1" x14ac:dyDescent="0.2">
      <c r="A436" s="21"/>
      <c r="B436" s="3" t="s">
        <v>50</v>
      </c>
      <c r="C436" s="29" t="s">
        <v>10</v>
      </c>
      <c r="D436" s="28" t="s">
        <v>10</v>
      </c>
      <c r="E436" s="29" t="s">
        <v>10</v>
      </c>
      <c r="F436" s="76" t="s">
        <v>10</v>
      </c>
      <c r="G436" s="19">
        <v>22</v>
      </c>
      <c r="H436" s="18">
        <v>1324</v>
      </c>
      <c r="L436" s="77"/>
      <c r="O436" s="77"/>
      <c r="P436" s="77"/>
      <c r="U436" s="95"/>
      <c r="V436" s="95"/>
      <c r="X436" s="95"/>
      <c r="Y436" s="94"/>
      <c r="Z436" s="93"/>
      <c r="AA436" s="93"/>
      <c r="AB436" s="93"/>
      <c r="AC436" s="92"/>
      <c r="AD436" s="92"/>
      <c r="AG436" s="92"/>
    </row>
    <row r="437" spans="1:33" s="4" customFormat="1" ht="11.25" customHeight="1" thickBot="1" x14ac:dyDescent="0.25">
      <c r="A437" s="17"/>
      <c r="B437" s="16"/>
      <c r="C437" s="15"/>
      <c r="D437" s="14"/>
      <c r="E437" s="15"/>
      <c r="F437" s="14"/>
      <c r="G437" s="13"/>
      <c r="H437" s="13"/>
    </row>
    <row r="438" spans="1:33" s="4" customFormat="1" ht="11.25" customHeight="1" thickBot="1" x14ac:dyDescent="0.25">
      <c r="A438" s="12"/>
      <c r="B438" s="12" t="s">
        <v>3</v>
      </c>
      <c r="C438" s="10">
        <f>SUM(C428:C430)</f>
        <v>488</v>
      </c>
      <c r="D438" s="11">
        <f>SUM(D428:D430)</f>
        <v>342525</v>
      </c>
      <c r="E438" s="10">
        <f>SUM(E428:E430)</f>
        <v>719</v>
      </c>
      <c r="F438" s="9">
        <f>SUM(F428:F430)</f>
        <v>672748</v>
      </c>
      <c r="G438" s="10">
        <f>SUM(G435:G436)</f>
        <v>1229</v>
      </c>
      <c r="H438" s="9">
        <f>SUM(H435:H436)</f>
        <v>1016596</v>
      </c>
      <c r="O438" s="77"/>
      <c r="P438" s="77"/>
      <c r="U438" s="95"/>
      <c r="V438" s="95"/>
      <c r="X438" s="95"/>
      <c r="Y438" s="94"/>
      <c r="Z438" s="93"/>
      <c r="AA438" s="93"/>
      <c r="AB438" s="93"/>
      <c r="AC438" s="92"/>
      <c r="AD438" s="92"/>
      <c r="AG438" s="92"/>
    </row>
    <row r="439" spans="1:33" ht="7.5" customHeight="1" x14ac:dyDescent="0.2">
      <c r="A439" s="8"/>
      <c r="B439" s="8"/>
      <c r="C439" s="68"/>
      <c r="D439" s="68"/>
      <c r="E439" s="68"/>
      <c r="F439" s="68"/>
      <c r="G439" s="68"/>
      <c r="H439" s="68"/>
      <c r="O439" s="2"/>
      <c r="U439" s="90"/>
      <c r="V439" s="90"/>
      <c r="X439" s="90"/>
      <c r="Y439" s="89"/>
      <c r="Z439" s="88"/>
      <c r="AA439" s="88"/>
      <c r="AB439" s="88"/>
      <c r="AC439" s="87"/>
      <c r="AD439" s="87"/>
      <c r="AG439" s="87"/>
    </row>
    <row r="440" spans="1:33" ht="11.25" customHeight="1" x14ac:dyDescent="0.2">
      <c r="A440" s="4" t="s">
        <v>2</v>
      </c>
      <c r="B440" s="7" t="s">
        <v>1</v>
      </c>
      <c r="C440" s="6"/>
      <c r="D440" s="6"/>
      <c r="E440" s="5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1.25" customHeight="1" x14ac:dyDescent="0.2">
      <c r="A441" s="8"/>
      <c r="B441" s="69" t="s">
        <v>0</v>
      </c>
      <c r="C441" s="68"/>
      <c r="D441" s="68"/>
      <c r="E441" s="68"/>
      <c r="F441" s="68"/>
      <c r="G441" s="68"/>
      <c r="H441" s="68"/>
      <c r="L441" s="2"/>
      <c r="O441" s="2"/>
      <c r="U441" s="90"/>
      <c r="V441" s="90"/>
      <c r="X441" s="90"/>
      <c r="Y441" s="89"/>
      <c r="Z441" s="88"/>
      <c r="AA441" s="88"/>
      <c r="AB441" s="88"/>
      <c r="AC441" s="87"/>
      <c r="AD441" s="87"/>
      <c r="AG441" s="87"/>
    </row>
    <row r="445" spans="1:33" ht="15.75" x14ac:dyDescent="0.2">
      <c r="A445" s="67" t="s">
        <v>49</v>
      </c>
      <c r="B445" s="66" t="s">
        <v>63</v>
      </c>
      <c r="C445" s="65"/>
      <c r="D445" s="65"/>
      <c r="E445" s="65"/>
      <c r="F445" s="65"/>
      <c r="G445" s="65"/>
      <c r="H445" s="91"/>
    </row>
    <row r="446" spans="1:33" ht="7.5" customHeight="1" thickBot="1" x14ac:dyDescent="0.25">
      <c r="A446" s="64"/>
      <c r="B446" s="64"/>
      <c r="C446" s="64"/>
      <c r="D446" s="64"/>
      <c r="E446" s="64"/>
      <c r="F446" s="64"/>
      <c r="G446" s="64"/>
      <c r="H446" s="64"/>
    </row>
    <row r="447" spans="1:33" s="96" customFormat="1" ht="15.75" customHeight="1" thickBot="1" x14ac:dyDescent="0.25">
      <c r="A447" s="63" t="s">
        <v>47</v>
      </c>
      <c r="B447" s="55" t="s">
        <v>46</v>
      </c>
      <c r="C447" s="105" t="s">
        <v>45</v>
      </c>
      <c r="D447" s="104"/>
      <c r="E447" s="103" t="s">
        <v>44</v>
      </c>
      <c r="F447" s="102"/>
      <c r="G447" s="101" t="s">
        <v>43</v>
      </c>
      <c r="H447" s="101"/>
      <c r="W447" s="98"/>
    </row>
    <row r="448" spans="1:33" s="96" customFormat="1" ht="26.25" thickBot="1" x14ac:dyDescent="0.25">
      <c r="A448" s="55"/>
      <c r="B448" s="55"/>
      <c r="C448" s="58" t="s">
        <v>42</v>
      </c>
      <c r="D448" s="57" t="s">
        <v>41</v>
      </c>
      <c r="E448" s="58" t="s">
        <v>42</v>
      </c>
      <c r="F448" s="57" t="s">
        <v>41</v>
      </c>
      <c r="G448" s="56" t="s">
        <v>42</v>
      </c>
      <c r="H448" s="56" t="s">
        <v>41</v>
      </c>
      <c r="U448" s="100"/>
      <c r="V448" s="100"/>
      <c r="W448" s="100"/>
      <c r="X448" s="100"/>
      <c r="Y448" s="99"/>
      <c r="Z448" s="98"/>
      <c r="AA448" s="98"/>
      <c r="AB448" s="98"/>
      <c r="AC448" s="97"/>
    </row>
    <row r="449" spans="1:33" s="96" customFormat="1" ht="17.25" customHeight="1" thickBot="1" x14ac:dyDescent="0.25">
      <c r="A449" s="55"/>
      <c r="B449" s="55"/>
      <c r="C449" s="54"/>
      <c r="D449" s="52" t="s">
        <v>40</v>
      </c>
      <c r="E449" s="53"/>
      <c r="F449" s="52" t="s">
        <v>54</v>
      </c>
      <c r="G449" s="51"/>
      <c r="H449" s="50" t="s">
        <v>52</v>
      </c>
    </row>
    <row r="450" spans="1:33" s="4" customFormat="1" ht="11.25" customHeight="1" x14ac:dyDescent="0.2">
      <c r="A450" s="21">
        <v>1</v>
      </c>
      <c r="B450" s="3" t="s">
        <v>37</v>
      </c>
      <c r="C450" s="29">
        <v>1</v>
      </c>
      <c r="D450" s="28">
        <v>3043</v>
      </c>
      <c r="E450" s="19">
        <v>17</v>
      </c>
      <c r="F450" s="20">
        <v>435630</v>
      </c>
      <c r="G450" s="18">
        <v>18</v>
      </c>
      <c r="H450" s="18">
        <v>438673</v>
      </c>
      <c r="I450" s="77"/>
      <c r="L450" s="77"/>
      <c r="O450" s="77"/>
      <c r="P450" s="77"/>
      <c r="Q450" s="77"/>
      <c r="U450" s="95"/>
      <c r="V450" s="95"/>
      <c r="X450" s="95"/>
      <c r="Y450" s="94"/>
      <c r="Z450" s="93"/>
      <c r="AA450" s="93"/>
      <c r="AB450" s="93"/>
      <c r="AC450" s="92"/>
      <c r="AD450" s="92"/>
      <c r="AG450" s="92"/>
    </row>
    <row r="451" spans="1:33" s="4" customFormat="1" ht="11.25" customHeight="1" x14ac:dyDescent="0.2">
      <c r="A451" s="26">
        <v>2</v>
      </c>
      <c r="B451" s="25" t="s">
        <v>36</v>
      </c>
      <c r="C451" s="23">
        <v>159</v>
      </c>
      <c r="D451" s="24">
        <v>83395</v>
      </c>
      <c r="E451" s="23">
        <v>114</v>
      </c>
      <c r="F451" s="24">
        <v>51267</v>
      </c>
      <c r="G451" s="22">
        <v>273</v>
      </c>
      <c r="H451" s="22">
        <v>134662</v>
      </c>
      <c r="I451" s="77"/>
      <c r="L451" s="77"/>
      <c r="O451" s="77"/>
      <c r="P451" s="77"/>
      <c r="Q451" s="77"/>
      <c r="U451" s="95"/>
      <c r="V451" s="95"/>
      <c r="X451" s="95"/>
      <c r="Y451" s="94"/>
      <c r="Z451" s="93"/>
      <c r="AA451" s="93"/>
      <c r="AB451" s="93"/>
      <c r="AC451" s="92"/>
      <c r="AD451" s="92"/>
      <c r="AG451" s="92"/>
    </row>
    <row r="452" spans="1:33" s="4" customFormat="1" ht="11.25" customHeight="1" x14ac:dyDescent="0.2">
      <c r="A452" s="21">
        <v>3</v>
      </c>
      <c r="B452" s="3" t="s">
        <v>35</v>
      </c>
      <c r="C452" s="19">
        <v>169</v>
      </c>
      <c r="D452" s="20">
        <v>65248</v>
      </c>
      <c r="E452" s="19">
        <v>231</v>
      </c>
      <c r="F452" s="20">
        <v>43518</v>
      </c>
      <c r="G452" s="18">
        <v>400</v>
      </c>
      <c r="H452" s="18">
        <v>108766</v>
      </c>
      <c r="I452" s="77"/>
      <c r="L452" s="77"/>
      <c r="O452" s="77"/>
      <c r="P452" s="77"/>
      <c r="U452" s="95"/>
      <c r="V452" s="95"/>
      <c r="X452" s="95"/>
      <c r="Y452" s="94"/>
      <c r="Z452" s="93"/>
      <c r="AA452" s="93"/>
      <c r="AB452" s="93"/>
      <c r="AC452" s="92"/>
      <c r="AD452" s="92"/>
      <c r="AG452" s="92"/>
    </row>
    <row r="453" spans="1:33" s="4" customFormat="1" ht="11.25" customHeight="1" x14ac:dyDescent="0.2">
      <c r="A453" s="26"/>
      <c r="B453" s="79" t="s">
        <v>34</v>
      </c>
      <c r="C453" s="48">
        <v>156</v>
      </c>
      <c r="D453" s="47">
        <v>33345</v>
      </c>
      <c r="E453" s="48">
        <v>219</v>
      </c>
      <c r="F453" s="47">
        <v>34585</v>
      </c>
      <c r="G453" s="46">
        <v>375</v>
      </c>
      <c r="H453" s="46">
        <v>67930</v>
      </c>
      <c r="I453" s="77"/>
      <c r="L453" s="77"/>
      <c r="O453" s="77"/>
      <c r="P453" s="77"/>
      <c r="U453" s="95"/>
      <c r="V453" s="95"/>
      <c r="X453" s="95"/>
      <c r="Y453" s="94"/>
      <c r="Z453" s="93"/>
      <c r="AA453" s="93"/>
      <c r="AB453" s="93"/>
      <c r="AC453" s="92"/>
      <c r="AD453" s="92"/>
      <c r="AG453" s="92"/>
    </row>
    <row r="454" spans="1:33" s="4" customFormat="1" ht="11.25" customHeight="1" x14ac:dyDescent="0.2">
      <c r="A454" s="21"/>
      <c r="B454" s="78" t="s">
        <v>33</v>
      </c>
      <c r="C454" s="44">
        <v>13</v>
      </c>
      <c r="D454" s="43">
        <v>31903</v>
      </c>
      <c r="E454" s="44">
        <v>12</v>
      </c>
      <c r="F454" s="43">
        <v>8933</v>
      </c>
      <c r="G454" s="42">
        <v>25</v>
      </c>
      <c r="H454" s="42">
        <v>40836</v>
      </c>
      <c r="I454" s="77"/>
      <c r="L454" s="77"/>
      <c r="O454" s="77"/>
      <c r="P454" s="77"/>
      <c r="U454" s="95"/>
      <c r="V454" s="95"/>
      <c r="X454" s="95"/>
      <c r="Y454" s="94"/>
      <c r="Z454" s="93"/>
      <c r="AA454" s="93"/>
      <c r="AB454" s="93"/>
      <c r="AC454" s="92"/>
      <c r="AD454" s="92"/>
      <c r="AG454" s="92"/>
    </row>
    <row r="455" spans="1:33" s="4" customFormat="1" ht="11.25" customHeight="1" x14ac:dyDescent="0.2">
      <c r="A455" s="26">
        <v>4</v>
      </c>
      <c r="B455" s="25" t="s">
        <v>32</v>
      </c>
      <c r="C455" s="23">
        <v>48</v>
      </c>
      <c r="D455" s="24">
        <v>47317</v>
      </c>
      <c r="E455" s="23">
        <v>194</v>
      </c>
      <c r="F455" s="24">
        <v>11865</v>
      </c>
      <c r="G455" s="22">
        <v>242</v>
      </c>
      <c r="H455" s="22">
        <v>59182</v>
      </c>
      <c r="I455" s="77"/>
      <c r="L455" s="77"/>
      <c r="U455" s="95"/>
      <c r="V455" s="95"/>
      <c r="X455" s="95"/>
      <c r="Y455" s="94"/>
      <c r="Z455" s="93"/>
      <c r="AA455" s="93"/>
      <c r="AB455" s="93"/>
      <c r="AC455" s="92"/>
      <c r="AD455" s="92"/>
      <c r="AG455" s="92"/>
    </row>
    <row r="456" spans="1:33" s="4" customFormat="1" ht="11.25" customHeight="1" x14ac:dyDescent="0.2">
      <c r="A456" s="21">
        <v>5</v>
      </c>
      <c r="B456" s="3" t="s">
        <v>31</v>
      </c>
      <c r="C456" s="29" t="s">
        <v>10</v>
      </c>
      <c r="D456" s="28" t="s">
        <v>10</v>
      </c>
      <c r="E456" s="19">
        <v>13</v>
      </c>
      <c r="F456" s="20">
        <v>45904</v>
      </c>
      <c r="G456" s="18">
        <v>13</v>
      </c>
      <c r="H456" s="18">
        <v>45904</v>
      </c>
      <c r="I456" s="77"/>
      <c r="L456" s="77"/>
      <c r="O456" s="77"/>
      <c r="P456" s="77"/>
      <c r="U456" s="95"/>
      <c r="V456" s="95"/>
      <c r="X456" s="95"/>
      <c r="Y456" s="94"/>
      <c r="Z456" s="93"/>
      <c r="AA456" s="93"/>
      <c r="AB456" s="93"/>
      <c r="AC456" s="92"/>
      <c r="AD456" s="92"/>
      <c r="AG456" s="92"/>
    </row>
    <row r="457" spans="1:33" s="4" customFormat="1" ht="11.25" customHeight="1" x14ac:dyDescent="0.2">
      <c r="A457" s="26">
        <v>6</v>
      </c>
      <c r="B457" s="25" t="s">
        <v>30</v>
      </c>
      <c r="C457" s="31">
        <v>1</v>
      </c>
      <c r="D457" s="30">
        <v>5136</v>
      </c>
      <c r="E457" s="23">
        <v>5</v>
      </c>
      <c r="F457" s="24">
        <v>36873</v>
      </c>
      <c r="G457" s="22">
        <v>6</v>
      </c>
      <c r="H457" s="22">
        <v>42008</v>
      </c>
      <c r="I457" s="77"/>
      <c r="L457" s="77"/>
      <c r="U457" s="95"/>
      <c r="V457" s="95"/>
      <c r="X457" s="95"/>
      <c r="Y457" s="94"/>
      <c r="Z457" s="93"/>
      <c r="AA457" s="93"/>
      <c r="AB457" s="93"/>
      <c r="AC457" s="92"/>
      <c r="AD457" s="92"/>
      <c r="AG457" s="92"/>
    </row>
    <row r="458" spans="1:33" s="4" customFormat="1" ht="11.25" customHeight="1" x14ac:dyDescent="0.2">
      <c r="A458" s="21">
        <v>7</v>
      </c>
      <c r="B458" s="3" t="s">
        <v>28</v>
      </c>
      <c r="C458" s="19">
        <v>15</v>
      </c>
      <c r="D458" s="20">
        <v>32717</v>
      </c>
      <c r="E458" s="19">
        <v>9</v>
      </c>
      <c r="F458" s="20">
        <v>5053</v>
      </c>
      <c r="G458" s="18">
        <v>24</v>
      </c>
      <c r="H458" s="18">
        <v>37770</v>
      </c>
      <c r="I458" s="77"/>
      <c r="L458" s="77"/>
      <c r="O458" s="77"/>
      <c r="P458" s="77"/>
      <c r="Q458" s="77"/>
      <c r="U458" s="95"/>
      <c r="V458" s="95"/>
      <c r="X458" s="95"/>
      <c r="Y458" s="94"/>
      <c r="Z458" s="93"/>
      <c r="AA458" s="93"/>
      <c r="AB458" s="93"/>
      <c r="AC458" s="92"/>
      <c r="AD458" s="92"/>
      <c r="AG458" s="92"/>
    </row>
    <row r="459" spans="1:33" s="4" customFormat="1" ht="11.25" customHeight="1" x14ac:dyDescent="0.2">
      <c r="A459" s="26">
        <v>8</v>
      </c>
      <c r="B459" s="25" t="s">
        <v>29</v>
      </c>
      <c r="C459" s="23">
        <v>8</v>
      </c>
      <c r="D459" s="24">
        <v>16469</v>
      </c>
      <c r="E459" s="23">
        <v>20</v>
      </c>
      <c r="F459" s="24">
        <v>20957</v>
      </c>
      <c r="G459" s="22">
        <v>28</v>
      </c>
      <c r="H459" s="22">
        <v>37426</v>
      </c>
      <c r="I459" s="77"/>
      <c r="L459" s="77"/>
      <c r="O459" s="77"/>
      <c r="P459" s="77"/>
      <c r="Q459" s="77"/>
      <c r="U459" s="95"/>
      <c r="V459" s="95"/>
      <c r="X459" s="95"/>
      <c r="Y459" s="94"/>
      <c r="Z459" s="93"/>
      <c r="AA459" s="93"/>
      <c r="AB459" s="93"/>
      <c r="AC459" s="92"/>
      <c r="AD459" s="92"/>
      <c r="AG459" s="92"/>
    </row>
    <row r="460" spans="1:33" s="4" customFormat="1" ht="11.25" customHeight="1" x14ac:dyDescent="0.2">
      <c r="A460" s="21">
        <v>9</v>
      </c>
      <c r="B460" s="3" t="s">
        <v>25</v>
      </c>
      <c r="C460" s="29" t="s">
        <v>10</v>
      </c>
      <c r="D460" s="28" t="s">
        <v>10</v>
      </c>
      <c r="E460" s="19">
        <v>4</v>
      </c>
      <c r="F460" s="20">
        <v>28231</v>
      </c>
      <c r="G460" s="18">
        <v>4</v>
      </c>
      <c r="H460" s="18">
        <v>28231</v>
      </c>
      <c r="I460" s="77"/>
      <c r="L460" s="77"/>
      <c r="U460" s="95"/>
      <c r="V460" s="95"/>
      <c r="X460" s="95"/>
      <c r="Y460" s="94"/>
      <c r="Z460" s="93"/>
      <c r="AA460" s="93"/>
      <c r="AB460" s="93"/>
      <c r="AC460" s="92"/>
      <c r="AD460" s="92"/>
      <c r="AG460" s="92"/>
    </row>
    <row r="461" spans="1:33" s="4" customFormat="1" ht="11.25" customHeight="1" x14ac:dyDescent="0.2">
      <c r="A461" s="26">
        <v>10</v>
      </c>
      <c r="B461" s="25" t="s">
        <v>22</v>
      </c>
      <c r="C461" s="23">
        <v>10</v>
      </c>
      <c r="D461" s="24">
        <v>18972</v>
      </c>
      <c r="E461" s="23">
        <v>36</v>
      </c>
      <c r="F461" s="22">
        <v>9194</v>
      </c>
      <c r="G461" s="23">
        <v>46</v>
      </c>
      <c r="H461" s="22">
        <v>28166</v>
      </c>
    </row>
    <row r="462" spans="1:33" s="4" customFormat="1" ht="11.25" customHeight="1" x14ac:dyDescent="0.2">
      <c r="A462" s="21">
        <v>11</v>
      </c>
      <c r="B462" s="3" t="s">
        <v>27</v>
      </c>
      <c r="C462" s="19">
        <v>7</v>
      </c>
      <c r="D462" s="20">
        <v>21508</v>
      </c>
      <c r="E462" s="19">
        <v>3</v>
      </c>
      <c r="F462" s="20">
        <v>5382</v>
      </c>
      <c r="G462" s="18">
        <v>10</v>
      </c>
      <c r="H462" s="18">
        <v>26890</v>
      </c>
      <c r="L462" s="77"/>
      <c r="O462" s="77"/>
      <c r="P462" s="77"/>
      <c r="U462" s="95"/>
      <c r="V462" s="95"/>
      <c r="X462" s="95"/>
      <c r="Y462" s="94"/>
      <c r="Z462" s="93"/>
      <c r="AA462" s="93"/>
      <c r="AB462" s="93"/>
      <c r="AC462" s="92"/>
      <c r="AD462" s="92"/>
      <c r="AG462" s="92"/>
    </row>
    <row r="463" spans="1:33" s="4" customFormat="1" ht="11.25" customHeight="1" x14ac:dyDescent="0.2">
      <c r="A463" s="26">
        <v>12</v>
      </c>
      <c r="B463" s="25" t="s">
        <v>26</v>
      </c>
      <c r="C463" s="23">
        <v>61</v>
      </c>
      <c r="D463" s="24">
        <v>15461</v>
      </c>
      <c r="E463" s="23">
        <v>49</v>
      </c>
      <c r="F463" s="24">
        <v>7061</v>
      </c>
      <c r="G463" s="22">
        <v>110</v>
      </c>
      <c r="H463" s="22">
        <v>22523</v>
      </c>
    </row>
    <row r="464" spans="1:33" s="4" customFormat="1" ht="11.25" customHeight="1" x14ac:dyDescent="0.2">
      <c r="A464" s="21">
        <v>13</v>
      </c>
      <c r="B464" s="3" t="s">
        <v>24</v>
      </c>
      <c r="C464" s="19">
        <v>1</v>
      </c>
      <c r="D464" s="20">
        <v>3983</v>
      </c>
      <c r="E464" s="19">
        <v>3</v>
      </c>
      <c r="F464" s="20">
        <v>17939</v>
      </c>
      <c r="G464" s="18">
        <v>4</v>
      </c>
      <c r="H464" s="18">
        <v>21922</v>
      </c>
    </row>
    <row r="465" spans="1:33" s="4" customFormat="1" ht="11.25" customHeight="1" x14ac:dyDescent="0.2">
      <c r="A465" s="113">
        <v>14</v>
      </c>
      <c r="B465" s="112" t="s">
        <v>23</v>
      </c>
      <c r="C465" s="109">
        <v>8</v>
      </c>
      <c r="D465" s="108">
        <v>19670</v>
      </c>
      <c r="E465" s="109">
        <v>1</v>
      </c>
      <c r="F465" s="118">
        <v>403</v>
      </c>
      <c r="G465" s="111">
        <f>SUM(E465,C465)</f>
        <v>9</v>
      </c>
      <c r="H465" s="107">
        <v>20073</v>
      </c>
      <c r="L465" s="77"/>
      <c r="U465" s="95"/>
      <c r="V465" s="95"/>
      <c r="X465" s="95"/>
      <c r="Y465" s="94"/>
      <c r="Z465" s="93"/>
      <c r="AA465" s="93"/>
      <c r="AB465" s="93"/>
      <c r="AC465" s="92"/>
      <c r="AD465" s="92"/>
      <c r="AG465" s="92"/>
    </row>
    <row r="466" spans="1:33" s="4" customFormat="1" ht="11.25" customHeight="1" x14ac:dyDescent="0.2">
      <c r="A466" s="21">
        <v>15</v>
      </c>
      <c r="B466" s="3" t="s">
        <v>21</v>
      </c>
      <c r="C466" s="19">
        <v>9</v>
      </c>
      <c r="D466" s="20">
        <v>10879</v>
      </c>
      <c r="E466" s="19">
        <v>43</v>
      </c>
      <c r="F466" s="20">
        <v>8192</v>
      </c>
      <c r="G466" s="18">
        <v>52</v>
      </c>
      <c r="H466" s="18">
        <v>19071</v>
      </c>
      <c r="I466" s="77"/>
      <c r="L466" s="77"/>
      <c r="U466" s="95"/>
      <c r="V466" s="95"/>
      <c r="X466" s="95"/>
      <c r="Y466" s="94"/>
      <c r="Z466" s="93"/>
      <c r="AA466" s="93"/>
      <c r="AB466" s="93"/>
      <c r="AC466" s="92"/>
      <c r="AD466" s="92"/>
      <c r="AG466" s="92"/>
    </row>
    <row r="467" spans="1:33" s="4" customFormat="1" ht="11.25" customHeight="1" x14ac:dyDescent="0.2">
      <c r="A467" s="26">
        <v>16</v>
      </c>
      <c r="B467" s="25" t="s">
        <v>20</v>
      </c>
      <c r="C467" s="31" t="s">
        <v>10</v>
      </c>
      <c r="D467" s="30" t="s">
        <v>10</v>
      </c>
      <c r="E467" s="23">
        <v>1</v>
      </c>
      <c r="F467" s="24">
        <v>8111</v>
      </c>
      <c r="G467" s="22">
        <v>1</v>
      </c>
      <c r="H467" s="22">
        <v>8111</v>
      </c>
      <c r="I467" s="77"/>
      <c r="L467" s="77"/>
      <c r="O467" s="77"/>
      <c r="P467" s="77"/>
      <c r="U467" s="95"/>
      <c r="V467" s="95"/>
      <c r="X467" s="95"/>
      <c r="Y467" s="94"/>
      <c r="Z467" s="93"/>
      <c r="AA467" s="93"/>
      <c r="AB467" s="93"/>
      <c r="AC467" s="92"/>
      <c r="AD467" s="92"/>
      <c r="AG467" s="92"/>
    </row>
    <row r="468" spans="1:33" s="4" customFormat="1" ht="11.25" customHeight="1" x14ac:dyDescent="0.2">
      <c r="A468" s="21">
        <v>17</v>
      </c>
      <c r="B468" s="3" t="s">
        <v>17</v>
      </c>
      <c r="C468" s="29" t="s">
        <v>10</v>
      </c>
      <c r="D468" s="28" t="s">
        <v>10</v>
      </c>
      <c r="E468" s="19">
        <v>1</v>
      </c>
      <c r="F468" s="20">
        <v>3865</v>
      </c>
      <c r="G468" s="18">
        <v>1</v>
      </c>
      <c r="H468" s="18">
        <v>3865</v>
      </c>
      <c r="I468" s="77"/>
      <c r="U468" s="95"/>
      <c r="V468" s="95"/>
      <c r="X468" s="95"/>
      <c r="Y468" s="94"/>
      <c r="Z468" s="93"/>
      <c r="AA468" s="93"/>
      <c r="AB468" s="93"/>
      <c r="AC468" s="92"/>
      <c r="AD468" s="92"/>
      <c r="AG468" s="92"/>
    </row>
    <row r="469" spans="1:33" s="4" customFormat="1" ht="11.25" customHeight="1" x14ac:dyDescent="0.2">
      <c r="A469" s="26">
        <v>18</v>
      </c>
      <c r="B469" s="25" t="s">
        <v>19</v>
      </c>
      <c r="C469" s="23">
        <v>3</v>
      </c>
      <c r="D469" s="24">
        <v>873</v>
      </c>
      <c r="E469" s="23">
        <v>19</v>
      </c>
      <c r="F469" s="24">
        <v>2064</v>
      </c>
      <c r="G469" s="22">
        <v>22</v>
      </c>
      <c r="H469" s="22">
        <v>2937</v>
      </c>
      <c r="O469" s="77"/>
      <c r="P469" s="77"/>
      <c r="Q469" s="77"/>
      <c r="U469" s="95"/>
      <c r="V469" s="95"/>
      <c r="X469" s="95"/>
      <c r="Y469" s="94"/>
      <c r="Z469" s="93"/>
      <c r="AA469" s="93"/>
      <c r="AB469" s="93"/>
      <c r="AC469" s="92"/>
      <c r="AD469" s="92"/>
      <c r="AG469" s="92"/>
    </row>
    <row r="470" spans="1:33" s="4" customFormat="1" ht="11.25" customHeight="1" x14ac:dyDescent="0.2">
      <c r="A470" s="21">
        <v>19</v>
      </c>
      <c r="B470" s="4" t="s">
        <v>13</v>
      </c>
      <c r="C470" s="29" t="s">
        <v>10</v>
      </c>
      <c r="D470" s="28" t="s">
        <v>10</v>
      </c>
      <c r="E470" s="34">
        <v>1</v>
      </c>
      <c r="F470" s="33">
        <v>2747</v>
      </c>
      <c r="G470" s="32">
        <v>1</v>
      </c>
      <c r="H470" s="32">
        <v>2747</v>
      </c>
      <c r="I470" s="77"/>
      <c r="L470" s="77"/>
      <c r="U470" s="95"/>
      <c r="V470" s="95"/>
      <c r="X470" s="95"/>
      <c r="Y470" s="94"/>
      <c r="Z470" s="93"/>
      <c r="AA470" s="93"/>
      <c r="AB470" s="93"/>
      <c r="AC470" s="92"/>
      <c r="AD470" s="92"/>
      <c r="AG470" s="92"/>
    </row>
    <row r="471" spans="1:33" s="4" customFormat="1" ht="11.25" customHeight="1" x14ac:dyDescent="0.2">
      <c r="A471" s="26">
        <v>20</v>
      </c>
      <c r="B471" s="25" t="s">
        <v>14</v>
      </c>
      <c r="C471" s="31" t="s">
        <v>10</v>
      </c>
      <c r="D471" s="30" t="s">
        <v>10</v>
      </c>
      <c r="E471" s="23">
        <v>1</v>
      </c>
      <c r="F471" s="24">
        <v>2149</v>
      </c>
      <c r="G471" s="22">
        <v>1</v>
      </c>
      <c r="H471" s="22">
        <v>2149</v>
      </c>
      <c r="I471" s="77"/>
      <c r="L471" s="77"/>
      <c r="O471" s="77"/>
      <c r="P471" s="77"/>
      <c r="Q471" s="77"/>
      <c r="U471" s="95"/>
      <c r="V471" s="95"/>
      <c r="X471" s="95"/>
      <c r="Y471" s="94"/>
      <c r="Z471" s="93"/>
      <c r="AA471" s="93"/>
      <c r="AB471" s="93"/>
      <c r="AC471" s="92"/>
      <c r="AD471" s="92"/>
      <c r="AG471" s="92"/>
    </row>
    <row r="472" spans="1:33" s="4" customFormat="1" ht="11.25" customHeight="1" x14ac:dyDescent="0.2">
      <c r="A472" s="21">
        <v>21</v>
      </c>
      <c r="B472" s="3" t="s">
        <v>16</v>
      </c>
      <c r="C472" s="19">
        <v>6</v>
      </c>
      <c r="D472" s="20">
        <v>423</v>
      </c>
      <c r="E472" s="19">
        <v>15</v>
      </c>
      <c r="F472" s="20">
        <v>1124</v>
      </c>
      <c r="G472" s="18">
        <v>21</v>
      </c>
      <c r="H472" s="18">
        <v>1547</v>
      </c>
    </row>
    <row r="473" spans="1:33" s="4" customFormat="1" ht="11.25" customHeight="1" x14ac:dyDescent="0.2">
      <c r="A473" s="26">
        <v>22</v>
      </c>
      <c r="B473" s="25" t="s">
        <v>15</v>
      </c>
      <c r="C473" s="23">
        <v>1</v>
      </c>
      <c r="D473" s="24">
        <v>408</v>
      </c>
      <c r="E473" s="23">
        <v>5</v>
      </c>
      <c r="F473" s="24">
        <v>736</v>
      </c>
      <c r="G473" s="22">
        <v>6</v>
      </c>
      <c r="H473" s="22">
        <v>1145</v>
      </c>
    </row>
    <row r="474" spans="1:33" s="4" customFormat="1" ht="11.25" customHeight="1" x14ac:dyDescent="0.2">
      <c r="A474" s="21">
        <v>23</v>
      </c>
      <c r="B474" s="3" t="s">
        <v>12</v>
      </c>
      <c r="C474" s="29" t="s">
        <v>10</v>
      </c>
      <c r="D474" s="28" t="s">
        <v>10</v>
      </c>
      <c r="E474" s="29">
        <v>2</v>
      </c>
      <c r="F474" s="28">
        <v>465</v>
      </c>
      <c r="G474" s="18">
        <v>2</v>
      </c>
      <c r="H474" s="18">
        <v>465</v>
      </c>
      <c r="L474" s="77"/>
      <c r="U474" s="95"/>
      <c r="V474" s="95"/>
      <c r="X474" s="95"/>
      <c r="Y474" s="94"/>
      <c r="Z474" s="93"/>
      <c r="AA474" s="93"/>
      <c r="AB474" s="93"/>
      <c r="AC474" s="92"/>
      <c r="AD474" s="92"/>
      <c r="AG474" s="92"/>
    </row>
    <row r="475" spans="1:33" s="4" customFormat="1" ht="11.25" customHeight="1" x14ac:dyDescent="0.2">
      <c r="A475" s="26">
        <v>24</v>
      </c>
      <c r="B475" s="25" t="s">
        <v>9</v>
      </c>
      <c r="C475" s="31">
        <v>1</v>
      </c>
      <c r="D475" s="30">
        <v>127</v>
      </c>
      <c r="E475" s="23">
        <v>1</v>
      </c>
      <c r="F475" s="24">
        <v>7</v>
      </c>
      <c r="G475" s="22">
        <v>2</v>
      </c>
      <c r="H475" s="22">
        <v>133</v>
      </c>
      <c r="L475" s="77"/>
      <c r="O475" s="77"/>
      <c r="P475" s="77"/>
      <c r="U475" s="95"/>
      <c r="V475" s="95"/>
      <c r="W475" s="95"/>
      <c r="X475" s="95"/>
      <c r="Y475" s="94"/>
      <c r="Z475" s="93"/>
      <c r="AA475" s="93"/>
      <c r="AB475" s="93"/>
      <c r="AC475" s="92"/>
      <c r="AD475" s="92"/>
      <c r="AG475" s="92"/>
    </row>
    <row r="476" spans="1:33" s="4" customFormat="1" ht="11.25" customHeight="1" x14ac:dyDescent="0.2">
      <c r="A476" s="21">
        <v>25</v>
      </c>
      <c r="B476" s="3" t="s">
        <v>11</v>
      </c>
      <c r="C476" s="29" t="s">
        <v>10</v>
      </c>
      <c r="D476" s="28" t="s">
        <v>10</v>
      </c>
      <c r="E476" s="19">
        <v>1</v>
      </c>
      <c r="F476" s="20">
        <v>37</v>
      </c>
      <c r="G476" s="18">
        <v>1</v>
      </c>
      <c r="H476" s="18">
        <v>37</v>
      </c>
      <c r="O476" s="77"/>
      <c r="Q476" s="77"/>
      <c r="U476" s="95"/>
      <c r="V476" s="95"/>
      <c r="X476" s="95"/>
      <c r="Y476" s="94"/>
      <c r="Z476" s="93"/>
      <c r="AA476" s="93"/>
      <c r="AB476" s="93"/>
      <c r="AC476" s="92"/>
      <c r="AD476" s="92"/>
      <c r="AG476" s="92"/>
    </row>
    <row r="477" spans="1:33" s="4" customFormat="1" ht="11.25" customHeight="1" x14ac:dyDescent="0.2">
      <c r="A477" s="115"/>
      <c r="B477" s="115"/>
      <c r="C477" s="116"/>
      <c r="D477" s="115"/>
      <c r="E477" s="116"/>
      <c r="F477" s="115"/>
      <c r="G477" s="116"/>
      <c r="H477" s="115"/>
      <c r="O477" s="77"/>
      <c r="Q477" s="77"/>
      <c r="U477" s="95"/>
      <c r="V477" s="95"/>
      <c r="X477" s="95"/>
      <c r="Y477" s="94"/>
      <c r="Z477" s="93"/>
      <c r="AA477" s="93"/>
      <c r="AB477" s="93"/>
      <c r="AC477" s="92"/>
      <c r="AD477" s="92"/>
      <c r="AG477" s="92"/>
    </row>
    <row r="478" spans="1:33" s="4" customFormat="1" ht="11.25" customHeight="1" x14ac:dyDescent="0.2">
      <c r="A478" s="21"/>
      <c r="B478" s="3" t="s">
        <v>8</v>
      </c>
      <c r="C478" s="19">
        <v>452</v>
      </c>
      <c r="D478" s="20">
        <v>210664</v>
      </c>
      <c r="E478" s="19">
        <v>689</v>
      </c>
      <c r="F478" s="18">
        <v>125353</v>
      </c>
      <c r="G478" s="19">
        <v>1141</v>
      </c>
      <c r="H478" s="18">
        <v>336017</v>
      </c>
      <c r="O478" s="77"/>
      <c r="Q478" s="77"/>
      <c r="U478" s="95"/>
      <c r="V478" s="95"/>
      <c r="X478" s="95"/>
      <c r="Y478" s="94"/>
      <c r="Z478" s="93"/>
      <c r="AA478" s="93"/>
      <c r="AB478" s="93"/>
      <c r="AC478" s="92"/>
      <c r="AD478" s="92"/>
      <c r="AG478" s="92"/>
    </row>
    <row r="479" spans="1:33" s="4" customFormat="1" ht="11.25" customHeight="1" x14ac:dyDescent="0.2">
      <c r="A479" s="26"/>
      <c r="B479" s="25" t="s">
        <v>7</v>
      </c>
      <c r="C479" s="23">
        <v>38</v>
      </c>
      <c r="D479" s="24">
        <v>81624</v>
      </c>
      <c r="E479" s="23">
        <v>65</v>
      </c>
      <c r="F479" s="22">
        <v>88703</v>
      </c>
      <c r="G479" s="23">
        <v>103</v>
      </c>
      <c r="H479" s="22">
        <v>170327</v>
      </c>
      <c r="O479" s="77"/>
      <c r="Q479" s="77"/>
      <c r="U479" s="95"/>
      <c r="V479" s="95"/>
      <c r="X479" s="95"/>
      <c r="Y479" s="94"/>
      <c r="Z479" s="93"/>
      <c r="AA479" s="93"/>
      <c r="AB479" s="93"/>
      <c r="AC479" s="92"/>
      <c r="AD479" s="92"/>
      <c r="AG479" s="92"/>
    </row>
    <row r="480" spans="1:33" s="4" customFormat="1" ht="11.25" customHeight="1" x14ac:dyDescent="0.2">
      <c r="A480" s="21"/>
      <c r="B480" s="3" t="s">
        <v>6</v>
      </c>
      <c r="C480" s="19">
        <f>18+1</f>
        <v>19</v>
      </c>
      <c r="D480" s="20">
        <f>53317+403</f>
        <v>53720</v>
      </c>
      <c r="E480" s="19">
        <v>34</v>
      </c>
      <c r="F480" s="18">
        <f>534316+22</f>
        <v>534338</v>
      </c>
      <c r="G480" s="19">
        <f>52+1</f>
        <v>53</v>
      </c>
      <c r="H480" s="18">
        <f>587633+425</f>
        <v>588058</v>
      </c>
      <c r="O480" s="77"/>
      <c r="Q480" s="77"/>
      <c r="U480" s="95"/>
      <c r="V480" s="95"/>
      <c r="X480" s="95"/>
      <c r="Y480" s="94"/>
      <c r="Z480" s="93"/>
      <c r="AA480" s="93"/>
      <c r="AB480" s="93"/>
      <c r="AC480" s="92"/>
      <c r="AD480" s="92"/>
      <c r="AG480" s="92"/>
    </row>
    <row r="481" spans="1:33" s="4" customFormat="1" ht="11.25" customHeight="1" x14ac:dyDescent="0.2">
      <c r="A481" s="26"/>
      <c r="B481" s="25"/>
      <c r="C481" s="23"/>
      <c r="D481" s="24"/>
      <c r="E481" s="23"/>
      <c r="F481" s="22"/>
      <c r="G481" s="23"/>
      <c r="H481" s="22"/>
      <c r="O481" s="77"/>
      <c r="Q481" s="77"/>
      <c r="U481" s="95"/>
      <c r="V481" s="95"/>
      <c r="X481" s="95"/>
      <c r="Y481" s="94"/>
      <c r="Z481" s="93"/>
      <c r="AA481" s="93"/>
      <c r="AB481" s="93"/>
      <c r="AC481" s="92"/>
      <c r="AD481" s="92"/>
      <c r="AG481" s="92"/>
    </row>
    <row r="482" spans="1:33" s="4" customFormat="1" ht="11.25" customHeight="1" x14ac:dyDescent="0.2">
      <c r="A482" s="21"/>
      <c r="B482" s="3" t="s">
        <v>5</v>
      </c>
      <c r="C482" s="19">
        <f>SUM(C451,C452,C455,C459,C458,C463,C461,C466,C469,C470,C472)</f>
        <v>488</v>
      </c>
      <c r="D482" s="18">
        <f>SUM(D451,D452,D455,D459,D458,D463,D461,D466,D469,D470,D472)</f>
        <v>291754</v>
      </c>
      <c r="E482" s="19">
        <f>SUM(E451,E452,E455,E459,E458,E463,E461,E466,E469,E470,E472)</f>
        <v>731</v>
      </c>
      <c r="F482" s="18">
        <f>SUM(F451,F452,F455,F459,F458,F463,F461,F466,F469,F470,F472)</f>
        <v>163042</v>
      </c>
      <c r="G482" s="19">
        <v>1219</v>
      </c>
      <c r="H482" s="18">
        <v>454796</v>
      </c>
      <c r="O482" s="77"/>
      <c r="Q482" s="77"/>
      <c r="U482" s="95"/>
      <c r="V482" s="95"/>
      <c r="X482" s="95"/>
      <c r="Y482" s="94"/>
      <c r="Z482" s="93"/>
      <c r="AA482" s="93"/>
      <c r="AB482" s="93"/>
      <c r="AC482" s="92"/>
      <c r="AD482" s="92"/>
      <c r="AG482" s="92"/>
    </row>
    <row r="483" spans="1:33" s="4" customFormat="1" ht="11.25" customHeight="1" x14ac:dyDescent="0.2">
      <c r="A483" s="26"/>
      <c r="B483" s="25" t="s">
        <v>4</v>
      </c>
      <c r="C483" s="23">
        <f>SUM(C450,C456,C457,C462,C460,C464,E465,C467,C468,C473,C471,C474,C476,C475)</f>
        <v>13</v>
      </c>
      <c r="D483" s="22">
        <f>SUM(D450,D456,D457,D462,D460,D464,F465,D467,D468,D473,D471,D474,D476,D475)</f>
        <v>34608</v>
      </c>
      <c r="E483" s="23">
        <f>SUM(E450,E456,E457,E462,E460,E464,C465,E467,E468,E473,E471,E474,E476,E475)</f>
        <v>65</v>
      </c>
      <c r="F483" s="22">
        <f>SUM(F450,F456,F457,F462,F460,F464,D465,F467,F468,F473,F471,F474,F476,F475)</f>
        <v>604999</v>
      </c>
      <c r="G483" s="23">
        <f>SUM(C483,E483)</f>
        <v>78</v>
      </c>
      <c r="H483" s="22">
        <f>SUM(D483,F483)</f>
        <v>639607</v>
      </c>
      <c r="L483" s="77"/>
      <c r="O483" s="77"/>
      <c r="P483" s="77"/>
      <c r="U483" s="95"/>
      <c r="V483" s="95"/>
      <c r="X483" s="95"/>
      <c r="Y483" s="94"/>
      <c r="Z483" s="93"/>
      <c r="AA483" s="93"/>
      <c r="AB483" s="93"/>
      <c r="AC483" s="92"/>
      <c r="AD483" s="92"/>
      <c r="AG483" s="92"/>
    </row>
    <row r="484" spans="1:33" s="4" customFormat="1" ht="11.25" customHeight="1" x14ac:dyDescent="0.2">
      <c r="A484" s="21"/>
      <c r="B484" s="3"/>
      <c r="C484" s="19"/>
      <c r="D484" s="20"/>
      <c r="E484" s="19"/>
      <c r="F484" s="18"/>
      <c r="G484" s="19"/>
      <c r="H484" s="18"/>
      <c r="L484" s="77"/>
      <c r="O484" s="77"/>
      <c r="P484" s="77"/>
      <c r="U484" s="95"/>
      <c r="V484" s="95"/>
      <c r="X484" s="95"/>
      <c r="Y484" s="94"/>
      <c r="Z484" s="93"/>
      <c r="AA484" s="93"/>
      <c r="AB484" s="93"/>
      <c r="AC484" s="92"/>
      <c r="AD484" s="92"/>
      <c r="AG484" s="92"/>
    </row>
    <row r="485" spans="1:33" s="4" customFormat="1" ht="11.25" customHeight="1" x14ac:dyDescent="0.2">
      <c r="A485" s="26"/>
      <c r="B485" s="25" t="s">
        <v>51</v>
      </c>
      <c r="C485" s="23">
        <f>SUM(C478:C480)</f>
        <v>509</v>
      </c>
      <c r="D485" s="24">
        <f>SUM(D478:D480)</f>
        <v>346008</v>
      </c>
      <c r="E485" s="23">
        <f>SUM(E478:E480)</f>
        <v>788</v>
      </c>
      <c r="F485" s="22">
        <f>SUM(F478:F480)</f>
        <v>748394</v>
      </c>
      <c r="G485" s="23">
        <f>SUM(G478:G480)</f>
        <v>1297</v>
      </c>
      <c r="H485" s="22">
        <f>SUM(H478:H480)</f>
        <v>1094402</v>
      </c>
      <c r="L485" s="77"/>
      <c r="O485" s="77"/>
      <c r="P485" s="77"/>
      <c r="U485" s="95"/>
      <c r="V485" s="95"/>
      <c r="X485" s="95"/>
      <c r="Y485" s="94"/>
      <c r="Z485" s="93"/>
      <c r="AA485" s="93"/>
      <c r="AB485" s="93"/>
      <c r="AC485" s="92"/>
      <c r="AD485" s="92"/>
      <c r="AG485" s="92"/>
    </row>
    <row r="486" spans="1:33" s="4" customFormat="1" ht="11.25" customHeight="1" x14ac:dyDescent="0.2">
      <c r="A486" s="21"/>
      <c r="B486" s="3" t="s">
        <v>50</v>
      </c>
      <c r="C486" s="29" t="s">
        <v>10</v>
      </c>
      <c r="D486" s="28" t="s">
        <v>10</v>
      </c>
      <c r="E486" s="29" t="s">
        <v>10</v>
      </c>
      <c r="F486" s="76" t="s">
        <v>10</v>
      </c>
      <c r="G486" s="19">
        <v>29</v>
      </c>
      <c r="H486" s="18">
        <v>1650</v>
      </c>
      <c r="L486" s="77"/>
      <c r="O486" s="77"/>
      <c r="P486" s="77"/>
      <c r="U486" s="95"/>
      <c r="V486" s="95"/>
      <c r="X486" s="95"/>
      <c r="Y486" s="94"/>
      <c r="Z486" s="93"/>
      <c r="AA486" s="93"/>
      <c r="AB486" s="93"/>
      <c r="AC486" s="92"/>
      <c r="AD486" s="92"/>
      <c r="AG486" s="92"/>
    </row>
    <row r="487" spans="1:33" s="4" customFormat="1" ht="11.25" customHeight="1" thickBot="1" x14ac:dyDescent="0.25">
      <c r="A487" s="17"/>
      <c r="B487" s="16"/>
      <c r="C487" s="15"/>
      <c r="D487" s="14"/>
      <c r="E487" s="15"/>
      <c r="F487" s="14"/>
      <c r="G487" s="13"/>
      <c r="H487" s="13"/>
    </row>
    <row r="488" spans="1:33" s="4" customFormat="1" ht="11.25" customHeight="1" thickBot="1" x14ac:dyDescent="0.25">
      <c r="A488" s="12"/>
      <c r="B488" s="12" t="s">
        <v>3</v>
      </c>
      <c r="C488" s="10">
        <f>SUM(C478:C480)</f>
        <v>509</v>
      </c>
      <c r="D488" s="11">
        <f>SUM(D478:D480)</f>
        <v>346008</v>
      </c>
      <c r="E488" s="10">
        <f>SUM(E478:E480)</f>
        <v>788</v>
      </c>
      <c r="F488" s="9">
        <f>SUM(F478:F480)</f>
        <v>748394</v>
      </c>
      <c r="G488" s="10">
        <f>SUM(G485:G486)</f>
        <v>1326</v>
      </c>
      <c r="H488" s="9">
        <f>SUM(H485:H486)</f>
        <v>1096052</v>
      </c>
      <c r="O488" s="77"/>
      <c r="P488" s="77"/>
      <c r="U488" s="95"/>
      <c r="V488" s="95"/>
      <c r="X488" s="95"/>
      <c r="Y488" s="94"/>
      <c r="Z488" s="93"/>
      <c r="AA488" s="93"/>
      <c r="AB488" s="93"/>
      <c r="AC488" s="92"/>
      <c r="AD488" s="92"/>
      <c r="AG488" s="92"/>
    </row>
    <row r="489" spans="1:33" ht="7.5" customHeight="1" x14ac:dyDescent="0.2">
      <c r="A489" s="8"/>
      <c r="B489" s="8"/>
      <c r="C489" s="68"/>
      <c r="D489" s="68"/>
      <c r="E489" s="68"/>
      <c r="F489" s="68"/>
      <c r="G489" s="68"/>
      <c r="H489" s="68"/>
      <c r="O489" s="2"/>
      <c r="U489" s="90"/>
      <c r="V489" s="90"/>
      <c r="X489" s="90"/>
      <c r="Y489" s="89"/>
      <c r="Z489" s="88"/>
      <c r="AA489" s="88"/>
      <c r="AB489" s="88"/>
      <c r="AC489" s="87"/>
      <c r="AD489" s="87"/>
      <c r="AG489" s="87"/>
    </row>
    <row r="490" spans="1:33" ht="11.25" customHeight="1" x14ac:dyDescent="0.2">
      <c r="A490" s="4" t="s">
        <v>2</v>
      </c>
      <c r="B490" s="7" t="s">
        <v>1</v>
      </c>
      <c r="C490" s="6"/>
      <c r="D490" s="6"/>
      <c r="E490" s="5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1.25" customHeight="1" x14ac:dyDescent="0.2">
      <c r="A491" s="8"/>
      <c r="B491" s="69" t="s">
        <v>0</v>
      </c>
      <c r="C491" s="68"/>
      <c r="D491" s="68"/>
      <c r="E491" s="68"/>
      <c r="F491" s="68"/>
      <c r="G491" s="68"/>
      <c r="H491" s="68"/>
      <c r="L491" s="2"/>
      <c r="O491" s="2"/>
      <c r="U491" s="90"/>
      <c r="V491" s="90"/>
      <c r="X491" s="90"/>
      <c r="Y491" s="89"/>
      <c r="Z491" s="88"/>
      <c r="AA491" s="88"/>
      <c r="AB491" s="88"/>
      <c r="AC491" s="87"/>
      <c r="AD491" s="87"/>
      <c r="AG491" s="87"/>
    </row>
    <row r="495" spans="1:33" ht="15.75" x14ac:dyDescent="0.2">
      <c r="A495" s="67" t="s">
        <v>49</v>
      </c>
      <c r="B495" s="66" t="s">
        <v>62</v>
      </c>
      <c r="C495" s="65"/>
      <c r="D495" s="65"/>
      <c r="E495" s="65"/>
      <c r="F495" s="65"/>
      <c r="G495" s="65"/>
      <c r="H495" s="91"/>
    </row>
    <row r="496" spans="1:33" ht="7.5" customHeight="1" thickBot="1" x14ac:dyDescent="0.25">
      <c r="A496" s="64"/>
      <c r="B496" s="64"/>
      <c r="C496" s="64"/>
      <c r="D496" s="64"/>
      <c r="E496" s="64"/>
      <c r="F496" s="64"/>
      <c r="G496" s="64"/>
      <c r="H496" s="64"/>
    </row>
    <row r="497" spans="1:33" s="96" customFormat="1" ht="15.75" customHeight="1" thickBot="1" x14ac:dyDescent="0.25">
      <c r="A497" s="134" t="s">
        <v>47</v>
      </c>
      <c r="B497" s="125" t="s">
        <v>46</v>
      </c>
      <c r="C497" s="133" t="s">
        <v>45</v>
      </c>
      <c r="D497" s="132"/>
      <c r="E497" s="131" t="s">
        <v>44</v>
      </c>
      <c r="F497" s="130"/>
      <c r="G497" s="129" t="s">
        <v>43</v>
      </c>
      <c r="H497" s="129"/>
      <c r="W497" s="98"/>
    </row>
    <row r="498" spans="1:33" s="96" customFormat="1" ht="26.25" thickBot="1" x14ac:dyDescent="0.25">
      <c r="A498" s="125"/>
      <c r="B498" s="125"/>
      <c r="C498" s="128" t="s">
        <v>42</v>
      </c>
      <c r="D498" s="127" t="s">
        <v>41</v>
      </c>
      <c r="E498" s="128" t="s">
        <v>42</v>
      </c>
      <c r="F498" s="127" t="s">
        <v>41</v>
      </c>
      <c r="G498" s="126" t="s">
        <v>42</v>
      </c>
      <c r="H498" s="126" t="s">
        <v>41</v>
      </c>
      <c r="U498" s="100"/>
      <c r="V498" s="100"/>
      <c r="W498" s="100"/>
      <c r="X498" s="100"/>
      <c r="Y498" s="99"/>
      <c r="Z498" s="98"/>
      <c r="AA498" s="98"/>
      <c r="AB498" s="98"/>
      <c r="AC498" s="97"/>
    </row>
    <row r="499" spans="1:33" s="96" customFormat="1" ht="17.25" customHeight="1" thickBot="1" x14ac:dyDescent="0.25">
      <c r="A499" s="125"/>
      <c r="B499" s="125"/>
      <c r="C499" s="124"/>
      <c r="D499" s="122" t="s">
        <v>40</v>
      </c>
      <c r="E499" s="123"/>
      <c r="F499" s="122" t="s">
        <v>54</v>
      </c>
      <c r="G499" s="121"/>
      <c r="H499" s="120" t="s">
        <v>52</v>
      </c>
    </row>
    <row r="500" spans="1:33" s="4" customFormat="1" ht="11.25" customHeight="1" x14ac:dyDescent="0.2">
      <c r="A500" s="21">
        <v>1</v>
      </c>
      <c r="B500" s="3" t="s">
        <v>37</v>
      </c>
      <c r="C500" s="29">
        <v>1</v>
      </c>
      <c r="D500" s="28">
        <v>3819</v>
      </c>
      <c r="E500" s="19">
        <v>18</v>
      </c>
      <c r="F500" s="20">
        <v>438703</v>
      </c>
      <c r="G500" s="18">
        <v>19</v>
      </c>
      <c r="H500" s="18">
        <v>442522</v>
      </c>
      <c r="I500" s="77"/>
      <c r="L500" s="77"/>
      <c r="O500" s="77"/>
      <c r="P500" s="77"/>
      <c r="Q500" s="77"/>
      <c r="U500" s="95"/>
      <c r="V500" s="95"/>
      <c r="X500" s="95"/>
      <c r="Y500" s="94"/>
      <c r="Z500" s="93"/>
      <c r="AA500" s="93"/>
      <c r="AB500" s="93"/>
      <c r="AC500" s="92"/>
      <c r="AD500" s="92"/>
      <c r="AG500" s="92"/>
    </row>
    <row r="501" spans="1:33" s="4" customFormat="1" ht="11.25" customHeight="1" x14ac:dyDescent="0.2">
      <c r="A501" s="26">
        <v>2</v>
      </c>
      <c r="B501" s="25" t="s">
        <v>36</v>
      </c>
      <c r="C501" s="23">
        <v>152</v>
      </c>
      <c r="D501" s="24">
        <v>84544</v>
      </c>
      <c r="E501" s="23">
        <v>100</v>
      </c>
      <c r="F501" s="24">
        <v>50676</v>
      </c>
      <c r="G501" s="22">
        <v>252</v>
      </c>
      <c r="H501" s="22">
        <v>135220</v>
      </c>
      <c r="I501" s="77"/>
      <c r="L501" s="77"/>
      <c r="O501" s="77"/>
      <c r="P501" s="77"/>
      <c r="Q501" s="77"/>
      <c r="U501" s="95"/>
      <c r="V501" s="95"/>
      <c r="X501" s="95"/>
      <c r="Y501" s="94"/>
      <c r="Z501" s="93"/>
      <c r="AA501" s="93"/>
      <c r="AB501" s="93"/>
      <c r="AC501" s="92"/>
      <c r="AD501" s="92"/>
      <c r="AG501" s="92"/>
    </row>
    <row r="502" spans="1:33" s="4" customFormat="1" ht="11.25" customHeight="1" x14ac:dyDescent="0.2">
      <c r="A502" s="21">
        <v>3</v>
      </c>
      <c r="B502" s="3" t="s">
        <v>35</v>
      </c>
      <c r="C502" s="19">
        <v>171</v>
      </c>
      <c r="D502" s="20">
        <v>63993</v>
      </c>
      <c r="E502" s="19">
        <v>221</v>
      </c>
      <c r="F502" s="20">
        <v>40967</v>
      </c>
      <c r="G502" s="18">
        <v>392</v>
      </c>
      <c r="H502" s="18">
        <v>104960</v>
      </c>
      <c r="I502" s="77"/>
      <c r="L502" s="77"/>
      <c r="O502" s="77"/>
      <c r="P502" s="77"/>
      <c r="U502" s="95"/>
      <c r="V502" s="95"/>
      <c r="X502" s="95"/>
      <c r="Y502" s="94"/>
      <c r="Z502" s="93"/>
      <c r="AA502" s="93"/>
      <c r="AB502" s="93"/>
      <c r="AC502" s="92"/>
      <c r="AD502" s="92"/>
      <c r="AG502" s="92"/>
    </row>
    <row r="503" spans="1:33" s="4" customFormat="1" ht="11.25" customHeight="1" x14ac:dyDescent="0.2">
      <c r="A503" s="26"/>
      <c r="B503" s="79" t="s">
        <v>34</v>
      </c>
      <c r="C503" s="48">
        <v>159</v>
      </c>
      <c r="D503" s="47">
        <v>34388</v>
      </c>
      <c r="E503" s="48">
        <v>208</v>
      </c>
      <c r="F503" s="47">
        <v>33675</v>
      </c>
      <c r="G503" s="46">
        <v>367</v>
      </c>
      <c r="H503" s="46">
        <v>68063</v>
      </c>
      <c r="I503" s="77"/>
      <c r="L503" s="77"/>
      <c r="O503" s="77"/>
      <c r="P503" s="77"/>
      <c r="U503" s="95"/>
      <c r="V503" s="95"/>
      <c r="X503" s="95"/>
      <c r="Y503" s="94"/>
      <c r="Z503" s="93"/>
      <c r="AA503" s="93"/>
      <c r="AB503" s="93"/>
      <c r="AC503" s="92"/>
      <c r="AD503" s="92"/>
      <c r="AG503" s="92"/>
    </row>
    <row r="504" spans="1:33" s="4" customFormat="1" ht="11.25" customHeight="1" x14ac:dyDescent="0.2">
      <c r="A504" s="21"/>
      <c r="B504" s="78" t="s">
        <v>33</v>
      </c>
      <c r="C504" s="44">
        <v>12</v>
      </c>
      <c r="D504" s="43">
        <v>29605</v>
      </c>
      <c r="E504" s="44">
        <v>13</v>
      </c>
      <c r="F504" s="43">
        <v>7293</v>
      </c>
      <c r="G504" s="42">
        <v>25</v>
      </c>
      <c r="H504" s="42">
        <v>36897</v>
      </c>
      <c r="I504" s="77"/>
      <c r="L504" s="77"/>
      <c r="O504" s="77"/>
      <c r="P504" s="77"/>
      <c r="U504" s="95"/>
      <c r="V504" s="95"/>
      <c r="X504" s="95"/>
      <c r="Y504" s="94"/>
      <c r="Z504" s="93"/>
      <c r="AA504" s="93"/>
      <c r="AB504" s="93"/>
      <c r="AC504" s="92"/>
      <c r="AD504" s="92"/>
      <c r="AG504" s="92"/>
    </row>
    <row r="505" spans="1:33" s="4" customFormat="1" ht="11.25" customHeight="1" x14ac:dyDescent="0.2">
      <c r="A505" s="26">
        <v>4</v>
      </c>
      <c r="B505" s="25" t="s">
        <v>32</v>
      </c>
      <c r="C505" s="23">
        <v>44</v>
      </c>
      <c r="D505" s="24">
        <v>47667</v>
      </c>
      <c r="E505" s="23">
        <v>196</v>
      </c>
      <c r="F505" s="24">
        <v>10926</v>
      </c>
      <c r="G505" s="22">
        <v>240</v>
      </c>
      <c r="H505" s="22">
        <v>58593</v>
      </c>
      <c r="I505" s="77"/>
      <c r="L505" s="77"/>
      <c r="U505" s="95"/>
      <c r="V505" s="95"/>
      <c r="X505" s="95"/>
      <c r="Y505" s="94"/>
      <c r="Z505" s="93"/>
      <c r="AA505" s="93"/>
      <c r="AB505" s="93"/>
      <c r="AC505" s="92"/>
      <c r="AD505" s="92"/>
      <c r="AG505" s="92"/>
    </row>
    <row r="506" spans="1:33" s="4" customFormat="1" ht="11.25" customHeight="1" x14ac:dyDescent="0.2">
      <c r="A506" s="21">
        <v>5</v>
      </c>
      <c r="B506" s="3" t="s">
        <v>30</v>
      </c>
      <c r="C506" s="29">
        <v>1</v>
      </c>
      <c r="D506" s="28">
        <v>4389</v>
      </c>
      <c r="E506" s="19">
        <v>5</v>
      </c>
      <c r="F506" s="20">
        <v>40343</v>
      </c>
      <c r="G506" s="18">
        <v>6</v>
      </c>
      <c r="H506" s="18">
        <v>44732</v>
      </c>
      <c r="I506" s="77"/>
      <c r="L506" s="77"/>
      <c r="O506" s="77"/>
      <c r="P506" s="77"/>
      <c r="U506" s="95"/>
      <c r="V506" s="95"/>
      <c r="X506" s="95"/>
      <c r="Y506" s="94"/>
      <c r="Z506" s="93"/>
      <c r="AA506" s="93"/>
      <c r="AB506" s="93"/>
      <c r="AC506" s="92"/>
      <c r="AD506" s="92"/>
      <c r="AG506" s="92"/>
    </row>
    <row r="507" spans="1:33" s="4" customFormat="1" ht="11.25" customHeight="1" x14ac:dyDescent="0.2">
      <c r="A507" s="26">
        <v>6</v>
      </c>
      <c r="B507" s="25" t="s">
        <v>31</v>
      </c>
      <c r="C507" s="31" t="s">
        <v>10</v>
      </c>
      <c r="D507" s="30" t="s">
        <v>10</v>
      </c>
      <c r="E507" s="23">
        <v>12</v>
      </c>
      <c r="F507" s="24">
        <v>40982</v>
      </c>
      <c r="G507" s="22">
        <v>12</v>
      </c>
      <c r="H507" s="22">
        <v>40982</v>
      </c>
      <c r="I507" s="77"/>
      <c r="L507" s="77"/>
      <c r="U507" s="95"/>
      <c r="V507" s="95"/>
      <c r="X507" s="95"/>
      <c r="Y507" s="94"/>
      <c r="Z507" s="93"/>
      <c r="AA507" s="93"/>
      <c r="AB507" s="93"/>
      <c r="AC507" s="92"/>
      <c r="AD507" s="92"/>
      <c r="AG507" s="92"/>
    </row>
    <row r="508" spans="1:33" s="4" customFormat="1" ht="11.25" customHeight="1" x14ac:dyDescent="0.2">
      <c r="A508" s="21">
        <v>7</v>
      </c>
      <c r="B508" s="3" t="s">
        <v>29</v>
      </c>
      <c r="C508" s="19">
        <v>8</v>
      </c>
      <c r="D508" s="20">
        <v>14287</v>
      </c>
      <c r="E508" s="19">
        <v>21</v>
      </c>
      <c r="F508" s="20">
        <v>20663</v>
      </c>
      <c r="G508" s="18">
        <v>29</v>
      </c>
      <c r="H508" s="18">
        <v>34950</v>
      </c>
      <c r="I508" s="77"/>
      <c r="L508" s="77"/>
      <c r="O508" s="77"/>
      <c r="P508" s="77"/>
      <c r="Q508" s="77"/>
      <c r="U508" s="95"/>
      <c r="V508" s="95"/>
      <c r="X508" s="95"/>
      <c r="Y508" s="94"/>
      <c r="Z508" s="93"/>
      <c r="AA508" s="93"/>
      <c r="AB508" s="93"/>
      <c r="AC508" s="92"/>
      <c r="AD508" s="92"/>
      <c r="AG508" s="92"/>
    </row>
    <row r="509" spans="1:33" s="4" customFormat="1" ht="11.25" customHeight="1" x14ac:dyDescent="0.2">
      <c r="A509" s="26">
        <v>8</v>
      </c>
      <c r="B509" s="25" t="s">
        <v>28</v>
      </c>
      <c r="C509" s="23">
        <v>14</v>
      </c>
      <c r="D509" s="24">
        <v>28286</v>
      </c>
      <c r="E509" s="23">
        <v>8</v>
      </c>
      <c r="F509" s="24">
        <v>4955</v>
      </c>
      <c r="G509" s="22">
        <v>22</v>
      </c>
      <c r="H509" s="22">
        <v>33241</v>
      </c>
      <c r="I509" s="77"/>
      <c r="L509" s="77"/>
      <c r="O509" s="77"/>
      <c r="P509" s="77"/>
      <c r="Q509" s="77"/>
      <c r="U509" s="95"/>
      <c r="V509" s="95"/>
      <c r="X509" s="95"/>
      <c r="Y509" s="94"/>
      <c r="Z509" s="93"/>
      <c r="AA509" s="93"/>
      <c r="AB509" s="93"/>
      <c r="AC509" s="92"/>
      <c r="AD509" s="92"/>
      <c r="AG509" s="92"/>
    </row>
    <row r="510" spans="1:33" s="4" customFormat="1" ht="11.25" customHeight="1" x14ac:dyDescent="0.2">
      <c r="A510" s="21">
        <v>9</v>
      </c>
      <c r="B510" s="3" t="s">
        <v>25</v>
      </c>
      <c r="C510" s="29" t="s">
        <v>10</v>
      </c>
      <c r="D510" s="28" t="s">
        <v>10</v>
      </c>
      <c r="E510" s="19">
        <v>4</v>
      </c>
      <c r="F510" s="20">
        <v>28949</v>
      </c>
      <c r="G510" s="18">
        <v>4</v>
      </c>
      <c r="H510" s="18">
        <v>28949</v>
      </c>
      <c r="I510" s="77"/>
      <c r="L510" s="77"/>
      <c r="U510" s="95"/>
      <c r="V510" s="95"/>
      <c r="X510" s="95"/>
      <c r="Y510" s="94"/>
      <c r="Z510" s="93"/>
      <c r="AA510" s="93"/>
      <c r="AB510" s="93"/>
      <c r="AC510" s="92"/>
      <c r="AD510" s="92"/>
      <c r="AG510" s="92"/>
    </row>
    <row r="511" spans="1:33" s="4" customFormat="1" ht="11.25" customHeight="1" x14ac:dyDescent="0.2">
      <c r="A511" s="26">
        <v>10</v>
      </c>
      <c r="B511" s="25" t="s">
        <v>22</v>
      </c>
      <c r="C511" s="23">
        <v>10</v>
      </c>
      <c r="D511" s="24">
        <v>17463</v>
      </c>
      <c r="E511" s="23">
        <v>32</v>
      </c>
      <c r="F511" s="22">
        <v>9244</v>
      </c>
      <c r="G511" s="23">
        <v>42</v>
      </c>
      <c r="H511" s="22">
        <v>26707</v>
      </c>
    </row>
    <row r="512" spans="1:33" s="4" customFormat="1" ht="11.25" customHeight="1" x14ac:dyDescent="0.2">
      <c r="A512" s="21">
        <v>11</v>
      </c>
      <c r="B512" s="3" t="s">
        <v>27</v>
      </c>
      <c r="C512" s="19">
        <v>7</v>
      </c>
      <c r="D512" s="20">
        <v>20085</v>
      </c>
      <c r="E512" s="19">
        <v>3</v>
      </c>
      <c r="F512" s="20">
        <v>5078</v>
      </c>
      <c r="G512" s="18">
        <v>10</v>
      </c>
      <c r="H512" s="18">
        <v>25163</v>
      </c>
      <c r="L512" s="77"/>
      <c r="O512" s="77"/>
      <c r="P512" s="77"/>
      <c r="U512" s="95"/>
      <c r="V512" s="95"/>
      <c r="X512" s="95"/>
      <c r="Y512" s="94"/>
      <c r="Z512" s="93"/>
      <c r="AA512" s="93"/>
      <c r="AB512" s="93"/>
      <c r="AC512" s="92"/>
      <c r="AD512" s="92"/>
      <c r="AG512" s="92"/>
    </row>
    <row r="513" spans="1:33" s="4" customFormat="1" ht="11.25" customHeight="1" x14ac:dyDescent="0.2">
      <c r="A513" s="26">
        <v>12</v>
      </c>
      <c r="B513" s="25" t="s">
        <v>26</v>
      </c>
      <c r="C513" s="23">
        <v>61</v>
      </c>
      <c r="D513" s="24">
        <v>14169</v>
      </c>
      <c r="E513" s="23">
        <v>45</v>
      </c>
      <c r="F513" s="24">
        <v>8217</v>
      </c>
      <c r="G513" s="22">
        <v>106</v>
      </c>
      <c r="H513" s="22">
        <v>22385</v>
      </c>
    </row>
    <row r="514" spans="1:33" s="4" customFormat="1" ht="11.25" customHeight="1" x14ac:dyDescent="0.2">
      <c r="A514" s="21">
        <v>13</v>
      </c>
      <c r="B514" s="3" t="s">
        <v>24</v>
      </c>
      <c r="C514" s="19">
        <v>1</v>
      </c>
      <c r="D514" s="20">
        <v>4932</v>
      </c>
      <c r="E514" s="19">
        <v>3</v>
      </c>
      <c r="F514" s="20">
        <v>16059</v>
      </c>
      <c r="G514" s="18">
        <v>4</v>
      </c>
      <c r="H514" s="18">
        <v>20991</v>
      </c>
    </row>
    <row r="515" spans="1:33" s="4" customFormat="1" ht="11.25" customHeight="1" x14ac:dyDescent="0.2">
      <c r="A515" s="26">
        <v>14</v>
      </c>
      <c r="B515" s="25" t="s">
        <v>21</v>
      </c>
      <c r="C515" s="23">
        <v>8</v>
      </c>
      <c r="D515" s="24">
        <v>12513</v>
      </c>
      <c r="E515" s="23">
        <v>42</v>
      </c>
      <c r="F515" s="24">
        <v>7402</v>
      </c>
      <c r="G515" s="22">
        <v>50</v>
      </c>
      <c r="H515" s="22">
        <v>19915</v>
      </c>
      <c r="I515" s="77"/>
      <c r="L515" s="77"/>
      <c r="U515" s="95"/>
      <c r="V515" s="95"/>
      <c r="X515" s="95"/>
      <c r="Y515" s="94"/>
      <c r="Z515" s="93"/>
      <c r="AA515" s="93"/>
      <c r="AB515" s="93"/>
      <c r="AC515" s="92"/>
      <c r="AD515" s="92"/>
      <c r="AG515" s="92"/>
    </row>
    <row r="516" spans="1:33" s="4" customFormat="1" ht="11.25" customHeight="1" x14ac:dyDescent="0.2">
      <c r="A516" s="41">
        <v>15</v>
      </c>
      <c r="B516" s="40" t="s">
        <v>23</v>
      </c>
      <c r="C516" s="37">
        <v>8</v>
      </c>
      <c r="D516" s="119">
        <v>19406</v>
      </c>
      <c r="E516" s="37" t="s">
        <v>10</v>
      </c>
      <c r="F516" s="36" t="s">
        <v>10</v>
      </c>
      <c r="G516" s="35">
        <v>8</v>
      </c>
      <c r="H516" s="35">
        <v>19406</v>
      </c>
      <c r="I516" s="77"/>
      <c r="L516" s="77"/>
      <c r="U516" s="95"/>
      <c r="V516" s="95"/>
      <c r="X516" s="95"/>
      <c r="Y516" s="94"/>
      <c r="Z516" s="93"/>
      <c r="AA516" s="93"/>
      <c r="AB516" s="93"/>
      <c r="AC516" s="92"/>
      <c r="AD516" s="92"/>
      <c r="AG516" s="92"/>
    </row>
    <row r="517" spans="1:33" s="4" customFormat="1" ht="11.25" customHeight="1" x14ac:dyDescent="0.2">
      <c r="A517" s="26">
        <v>16</v>
      </c>
      <c r="B517" s="25" t="s">
        <v>20</v>
      </c>
      <c r="C517" s="31" t="s">
        <v>10</v>
      </c>
      <c r="D517" s="30" t="s">
        <v>10</v>
      </c>
      <c r="E517" s="23">
        <v>1</v>
      </c>
      <c r="F517" s="24">
        <v>7752</v>
      </c>
      <c r="G517" s="22">
        <v>1</v>
      </c>
      <c r="H517" s="22">
        <v>7752</v>
      </c>
      <c r="I517" s="77"/>
      <c r="L517" s="77"/>
      <c r="O517" s="77"/>
      <c r="P517" s="77"/>
      <c r="U517" s="95"/>
      <c r="V517" s="95"/>
      <c r="X517" s="95"/>
      <c r="Y517" s="94"/>
      <c r="Z517" s="93"/>
      <c r="AA517" s="93"/>
      <c r="AB517" s="93"/>
      <c r="AC517" s="92"/>
      <c r="AD517" s="92"/>
      <c r="AG517" s="92"/>
    </row>
    <row r="518" spans="1:33" s="4" customFormat="1" ht="11.25" customHeight="1" x14ac:dyDescent="0.2">
      <c r="A518" s="21">
        <v>17</v>
      </c>
      <c r="B518" s="4" t="s">
        <v>13</v>
      </c>
      <c r="C518" s="29" t="s">
        <v>10</v>
      </c>
      <c r="D518" s="28" t="s">
        <v>10</v>
      </c>
      <c r="E518" s="34">
        <v>1</v>
      </c>
      <c r="F518" s="33">
        <v>4004</v>
      </c>
      <c r="G518" s="32">
        <v>1</v>
      </c>
      <c r="H518" s="32">
        <v>4004</v>
      </c>
      <c r="I518" s="77"/>
      <c r="U518" s="95"/>
      <c r="V518" s="95"/>
      <c r="X518" s="95"/>
      <c r="Y518" s="94"/>
      <c r="Z518" s="93"/>
      <c r="AA518" s="93"/>
      <c r="AB518" s="93"/>
      <c r="AC518" s="92"/>
      <c r="AD518" s="92"/>
      <c r="AG518" s="92"/>
    </row>
    <row r="519" spans="1:33" s="4" customFormat="1" ht="11.25" customHeight="1" x14ac:dyDescent="0.2">
      <c r="A519" s="26">
        <v>18</v>
      </c>
      <c r="B519" s="25" t="s">
        <v>17</v>
      </c>
      <c r="C519" s="31" t="s">
        <v>10</v>
      </c>
      <c r="D519" s="30" t="s">
        <v>10</v>
      </c>
      <c r="E519" s="23">
        <v>2</v>
      </c>
      <c r="F519" s="24">
        <v>3945</v>
      </c>
      <c r="G519" s="22">
        <v>2</v>
      </c>
      <c r="H519" s="22">
        <v>3945</v>
      </c>
      <c r="O519" s="77"/>
      <c r="P519" s="77"/>
      <c r="Q519" s="77"/>
      <c r="U519" s="95"/>
      <c r="V519" s="95"/>
      <c r="X519" s="95"/>
      <c r="Y519" s="94"/>
      <c r="Z519" s="93"/>
      <c r="AA519" s="93"/>
      <c r="AB519" s="93"/>
      <c r="AC519" s="92"/>
      <c r="AD519" s="92"/>
      <c r="AG519" s="92"/>
    </row>
    <row r="520" spans="1:33" s="4" customFormat="1" ht="11.25" customHeight="1" x14ac:dyDescent="0.2">
      <c r="A520" s="21">
        <v>19</v>
      </c>
      <c r="B520" s="3" t="s">
        <v>19</v>
      </c>
      <c r="C520" s="19">
        <v>3</v>
      </c>
      <c r="D520" s="20">
        <v>677</v>
      </c>
      <c r="E520" s="19">
        <v>19</v>
      </c>
      <c r="F520" s="20">
        <v>1908</v>
      </c>
      <c r="G520" s="18">
        <v>22</v>
      </c>
      <c r="H520" s="18">
        <v>2585</v>
      </c>
      <c r="I520" s="77"/>
      <c r="L520" s="77"/>
      <c r="U520" s="95"/>
      <c r="V520" s="95"/>
      <c r="X520" s="95"/>
      <c r="Y520" s="94"/>
      <c r="Z520" s="93"/>
      <c r="AA520" s="93"/>
      <c r="AB520" s="93"/>
      <c r="AC520" s="92"/>
      <c r="AD520" s="92"/>
      <c r="AG520" s="92"/>
    </row>
    <row r="521" spans="1:33" s="4" customFormat="1" ht="11.25" customHeight="1" x14ac:dyDescent="0.2">
      <c r="A521" s="26">
        <v>20</v>
      </c>
      <c r="B521" s="25" t="s">
        <v>14</v>
      </c>
      <c r="C521" s="31" t="s">
        <v>10</v>
      </c>
      <c r="D521" s="30" t="s">
        <v>10</v>
      </c>
      <c r="E521" s="23">
        <v>1</v>
      </c>
      <c r="F521" s="24">
        <v>2151</v>
      </c>
      <c r="G521" s="22">
        <v>1</v>
      </c>
      <c r="H521" s="22">
        <v>2151</v>
      </c>
      <c r="I521" s="77"/>
      <c r="L521" s="77"/>
      <c r="O521" s="77"/>
      <c r="P521" s="77"/>
      <c r="Q521" s="77"/>
      <c r="U521" s="95"/>
      <c r="V521" s="95"/>
      <c r="X521" s="95"/>
      <c r="Y521" s="94"/>
      <c r="Z521" s="93"/>
      <c r="AA521" s="93"/>
      <c r="AB521" s="93"/>
      <c r="AC521" s="92"/>
      <c r="AD521" s="92"/>
      <c r="AG521" s="92"/>
    </row>
    <row r="522" spans="1:33" s="4" customFormat="1" ht="11.25" customHeight="1" x14ac:dyDescent="0.2">
      <c r="A522" s="21">
        <v>21</v>
      </c>
      <c r="B522" s="3" t="s">
        <v>16</v>
      </c>
      <c r="C522" s="19">
        <v>5</v>
      </c>
      <c r="D522" s="20">
        <v>555</v>
      </c>
      <c r="E522" s="19">
        <v>14</v>
      </c>
      <c r="F522" s="20">
        <v>1225</v>
      </c>
      <c r="G522" s="18">
        <v>19</v>
      </c>
      <c r="H522" s="18">
        <v>1780</v>
      </c>
    </row>
    <row r="523" spans="1:33" s="4" customFormat="1" ht="11.25" customHeight="1" x14ac:dyDescent="0.2">
      <c r="A523" s="26">
        <v>22</v>
      </c>
      <c r="B523" s="25" t="s">
        <v>15</v>
      </c>
      <c r="C523" s="23">
        <v>2</v>
      </c>
      <c r="D523" s="24">
        <v>394</v>
      </c>
      <c r="E523" s="23">
        <v>8</v>
      </c>
      <c r="F523" s="24">
        <v>617</v>
      </c>
      <c r="G523" s="22">
        <v>10</v>
      </c>
      <c r="H523" s="22">
        <v>1010</v>
      </c>
    </row>
    <row r="524" spans="1:33" s="4" customFormat="1" ht="11.25" customHeight="1" x14ac:dyDescent="0.2">
      <c r="A524" s="21">
        <v>23</v>
      </c>
      <c r="B524" s="3" t="s">
        <v>12</v>
      </c>
      <c r="C524" s="29" t="s">
        <v>10</v>
      </c>
      <c r="D524" s="28" t="s">
        <v>10</v>
      </c>
      <c r="E524" s="29">
        <v>2</v>
      </c>
      <c r="F524" s="28">
        <v>458</v>
      </c>
      <c r="G524" s="18">
        <v>2</v>
      </c>
      <c r="H524" s="18">
        <v>458</v>
      </c>
      <c r="L524" s="77"/>
      <c r="U524" s="95"/>
      <c r="V524" s="95"/>
      <c r="X524" s="95"/>
      <c r="Y524" s="94"/>
      <c r="Z524" s="93"/>
      <c r="AA524" s="93"/>
      <c r="AB524" s="93"/>
      <c r="AC524" s="92"/>
      <c r="AD524" s="92"/>
      <c r="AG524" s="92"/>
    </row>
    <row r="525" spans="1:33" s="4" customFormat="1" ht="11.25" customHeight="1" x14ac:dyDescent="0.2">
      <c r="A525" s="26">
        <v>24</v>
      </c>
      <c r="B525" s="25" t="s">
        <v>11</v>
      </c>
      <c r="C525" s="31" t="s">
        <v>10</v>
      </c>
      <c r="D525" s="30" t="s">
        <v>10</v>
      </c>
      <c r="E525" s="23">
        <v>1</v>
      </c>
      <c r="F525" s="24">
        <v>133</v>
      </c>
      <c r="G525" s="22">
        <v>1</v>
      </c>
      <c r="H525" s="22">
        <v>133</v>
      </c>
      <c r="L525" s="77"/>
      <c r="O525" s="77"/>
      <c r="P525" s="77"/>
      <c r="U525" s="95"/>
      <c r="V525" s="95"/>
      <c r="W525" s="95"/>
      <c r="X525" s="95"/>
      <c r="Y525" s="94"/>
      <c r="Z525" s="93"/>
      <c r="AA525" s="93"/>
      <c r="AB525" s="93"/>
      <c r="AC525" s="92"/>
      <c r="AD525" s="92"/>
      <c r="AG525" s="92"/>
    </row>
    <row r="526" spans="1:33" s="4" customFormat="1" ht="11.25" customHeight="1" x14ac:dyDescent="0.2">
      <c r="A526" s="21">
        <v>25</v>
      </c>
      <c r="B526" s="3" t="s">
        <v>9</v>
      </c>
      <c r="C526" s="29">
        <v>1</v>
      </c>
      <c r="D526" s="28">
        <v>31</v>
      </c>
      <c r="E526" s="19">
        <v>1</v>
      </c>
      <c r="F526" s="20">
        <v>1</v>
      </c>
      <c r="G526" s="18">
        <v>2</v>
      </c>
      <c r="H526" s="18">
        <v>32</v>
      </c>
      <c r="O526" s="77"/>
      <c r="Q526" s="77"/>
      <c r="U526" s="95"/>
      <c r="V526" s="95"/>
      <c r="X526" s="95"/>
      <c r="Y526" s="94"/>
      <c r="Z526" s="93"/>
      <c r="AA526" s="93"/>
      <c r="AB526" s="93"/>
      <c r="AC526" s="92"/>
      <c r="AD526" s="92"/>
      <c r="AG526" s="92"/>
    </row>
    <row r="527" spans="1:33" s="4" customFormat="1" ht="11.25" customHeight="1" x14ac:dyDescent="0.2">
      <c r="A527" s="115"/>
      <c r="B527" s="115"/>
      <c r="C527" s="116"/>
      <c r="D527" s="115"/>
      <c r="E527" s="116"/>
      <c r="F527" s="115"/>
      <c r="G527" s="116"/>
      <c r="H527" s="115"/>
      <c r="O527" s="77"/>
      <c r="Q527" s="77"/>
      <c r="U527" s="95"/>
      <c r="V527" s="95"/>
      <c r="X527" s="95"/>
      <c r="Y527" s="94"/>
      <c r="Z527" s="93"/>
      <c r="AA527" s="93"/>
      <c r="AB527" s="93"/>
      <c r="AC527" s="92"/>
      <c r="AD527" s="92"/>
      <c r="AG527" s="92"/>
    </row>
    <row r="528" spans="1:33" s="4" customFormat="1" ht="11.25" customHeight="1" x14ac:dyDescent="0.2">
      <c r="A528" s="21"/>
      <c r="B528" s="3" t="s">
        <v>8</v>
      </c>
      <c r="C528" s="19">
        <v>442</v>
      </c>
      <c r="D528" s="20">
        <v>211976</v>
      </c>
      <c r="E528" s="19">
        <v>656</v>
      </c>
      <c r="F528" s="18">
        <v>123271</v>
      </c>
      <c r="G528" s="19">
        <v>1098</v>
      </c>
      <c r="H528" s="18">
        <v>335248</v>
      </c>
      <c r="O528" s="77"/>
      <c r="Q528" s="77"/>
      <c r="U528" s="95"/>
      <c r="V528" s="95"/>
      <c r="X528" s="95"/>
      <c r="Y528" s="94"/>
      <c r="Z528" s="93"/>
      <c r="AA528" s="93"/>
      <c r="AB528" s="93"/>
      <c r="AC528" s="92"/>
      <c r="AD528" s="92"/>
      <c r="AG528" s="92"/>
    </row>
    <row r="529" spans="1:33" s="4" customFormat="1" ht="11.25" customHeight="1" x14ac:dyDescent="0.2">
      <c r="A529" s="26"/>
      <c r="B529" s="25" t="s">
        <v>7</v>
      </c>
      <c r="C529" s="23">
        <v>37</v>
      </c>
      <c r="D529" s="24">
        <v>72603</v>
      </c>
      <c r="E529" s="23">
        <v>69</v>
      </c>
      <c r="F529" s="22">
        <v>83050</v>
      </c>
      <c r="G529" s="23">
        <v>106</v>
      </c>
      <c r="H529" s="22">
        <v>155653</v>
      </c>
      <c r="O529" s="77"/>
      <c r="Q529" s="77"/>
      <c r="U529" s="95"/>
      <c r="V529" s="95"/>
      <c r="X529" s="95"/>
      <c r="Y529" s="94"/>
      <c r="Z529" s="93"/>
      <c r="AA529" s="93"/>
      <c r="AB529" s="93"/>
      <c r="AC529" s="92"/>
      <c r="AD529" s="92"/>
      <c r="AG529" s="92"/>
    </row>
    <row r="530" spans="1:33" s="4" customFormat="1" ht="11.25" customHeight="1" x14ac:dyDescent="0.2">
      <c r="A530" s="21"/>
      <c r="B530" s="3" t="s">
        <v>6</v>
      </c>
      <c r="C530" s="19">
        <v>18</v>
      </c>
      <c r="D530" s="20">
        <f>52576+55</f>
        <v>52631</v>
      </c>
      <c r="E530" s="19">
        <v>35</v>
      </c>
      <c r="F530" s="18">
        <v>539035</v>
      </c>
      <c r="G530" s="19">
        <v>53</v>
      </c>
      <c r="H530" s="18">
        <f>591611+55</f>
        <v>591666</v>
      </c>
      <c r="O530" s="77"/>
      <c r="Q530" s="77"/>
      <c r="U530" s="95"/>
      <c r="V530" s="95"/>
      <c r="X530" s="95"/>
      <c r="Y530" s="94"/>
      <c r="Z530" s="93"/>
      <c r="AA530" s="93"/>
      <c r="AB530" s="93"/>
      <c r="AC530" s="92"/>
      <c r="AD530" s="92"/>
      <c r="AG530" s="92"/>
    </row>
    <row r="531" spans="1:33" s="4" customFormat="1" ht="11.25" customHeight="1" x14ac:dyDescent="0.2">
      <c r="A531" s="26"/>
      <c r="B531" s="25"/>
      <c r="C531" s="23"/>
      <c r="D531" s="24"/>
      <c r="E531" s="23"/>
      <c r="F531" s="22"/>
      <c r="G531" s="23"/>
      <c r="H531" s="22"/>
      <c r="O531" s="77"/>
      <c r="Q531" s="77"/>
      <c r="U531" s="95"/>
      <c r="V531" s="95"/>
      <c r="X531" s="95"/>
      <c r="Y531" s="94"/>
      <c r="Z531" s="93"/>
      <c r="AA531" s="93"/>
      <c r="AB531" s="93"/>
      <c r="AC531" s="92"/>
      <c r="AD531" s="92"/>
      <c r="AG531" s="92"/>
    </row>
    <row r="532" spans="1:33" s="4" customFormat="1" ht="11.25" customHeight="1" x14ac:dyDescent="0.2">
      <c r="A532" s="21"/>
      <c r="B532" s="3" t="s">
        <v>5</v>
      </c>
      <c r="C532" s="19">
        <f>SUM(C501,C502,C505,C508,C509,C513,C511,C515,C520,C518,C522)</f>
        <v>476</v>
      </c>
      <c r="D532" s="18">
        <f>SUM(D501,D502,D505,D508,D509,D513,D511,D515,D520,D518,D522)</f>
        <v>284154</v>
      </c>
      <c r="E532" s="19">
        <f>SUM(E501,E502,E505,E508,E509,E513,E511,E515,E520,E518,E522)</f>
        <v>699</v>
      </c>
      <c r="F532" s="18">
        <f>SUM(F501,F502,F505,F508,F509,F513,F511,F515,F520,F518,F522)</f>
        <v>160187</v>
      </c>
      <c r="G532" s="19">
        <v>1175</v>
      </c>
      <c r="H532" s="18">
        <v>444340</v>
      </c>
      <c r="O532" s="77"/>
      <c r="Q532" s="77"/>
      <c r="U532" s="95"/>
      <c r="V532" s="95"/>
      <c r="X532" s="95"/>
      <c r="Y532" s="94"/>
      <c r="Z532" s="93"/>
      <c r="AA532" s="93"/>
      <c r="AB532" s="93"/>
      <c r="AC532" s="92"/>
      <c r="AD532" s="92"/>
      <c r="AG532" s="92"/>
    </row>
    <row r="533" spans="1:33" s="4" customFormat="1" ht="11.25" customHeight="1" x14ac:dyDescent="0.2">
      <c r="A533" s="26"/>
      <c r="B533" s="25" t="s">
        <v>4</v>
      </c>
      <c r="C533" s="23">
        <f>SUM(C500,C507,C506,C512,C510,C514,C516,C517,C519,C523,C521,C524,C525,C526)</f>
        <v>21</v>
      </c>
      <c r="D533" s="22">
        <f>SUM(D500,D507,D506,D512,D510,D514,D516,D517,D519,D523,D521,D524,D525,D526)</f>
        <v>53056</v>
      </c>
      <c r="E533" s="23">
        <f>SUM(E500,E507,E506,E512,E510,E514,E516,E517,E519,E523,E521,E524,E525,E526)</f>
        <v>61</v>
      </c>
      <c r="F533" s="22">
        <f>SUM(F500,F507,F506,F512,F510,F514,F516,F517,F519,F523,F521,F524,F525,F526)</f>
        <v>585171</v>
      </c>
      <c r="G533" s="23">
        <v>82</v>
      </c>
      <c r="H533" s="22">
        <f>638171+55</f>
        <v>638226</v>
      </c>
      <c r="L533" s="77"/>
      <c r="O533" s="77"/>
      <c r="P533" s="77"/>
      <c r="U533" s="95"/>
      <c r="V533" s="95"/>
      <c r="X533" s="95"/>
      <c r="Y533" s="94"/>
      <c r="Z533" s="93"/>
      <c r="AA533" s="93"/>
      <c r="AB533" s="93"/>
      <c r="AC533" s="92"/>
      <c r="AD533" s="92"/>
      <c r="AG533" s="92"/>
    </row>
    <row r="534" spans="1:33" s="4" customFormat="1" ht="11.25" customHeight="1" x14ac:dyDescent="0.2">
      <c r="A534" s="21"/>
      <c r="B534" s="3"/>
      <c r="C534" s="19"/>
      <c r="D534" s="20"/>
      <c r="E534" s="19"/>
      <c r="F534" s="18"/>
      <c r="G534" s="19"/>
      <c r="H534" s="18"/>
      <c r="L534" s="77"/>
      <c r="O534" s="77"/>
      <c r="P534" s="77"/>
      <c r="U534" s="95"/>
      <c r="V534" s="95"/>
      <c r="X534" s="95"/>
      <c r="Y534" s="94"/>
      <c r="Z534" s="93"/>
      <c r="AA534" s="93"/>
      <c r="AB534" s="93"/>
      <c r="AC534" s="92"/>
      <c r="AD534" s="92"/>
      <c r="AG534" s="92"/>
    </row>
    <row r="535" spans="1:33" s="4" customFormat="1" ht="11.25" customHeight="1" x14ac:dyDescent="0.2">
      <c r="A535" s="26"/>
      <c r="B535" s="25" t="s">
        <v>51</v>
      </c>
      <c r="C535" s="23">
        <f>SUM(C528:C530)</f>
        <v>497</v>
      </c>
      <c r="D535" s="24">
        <f>SUM(D528:D530)</f>
        <v>337210</v>
      </c>
      <c r="E535" s="23">
        <f>SUM(E528:E530)</f>
        <v>760</v>
      </c>
      <c r="F535" s="22">
        <f>SUM(F528:F530)</f>
        <v>745356</v>
      </c>
      <c r="G535" s="23">
        <f>SUM(G528:G530)</f>
        <v>1257</v>
      </c>
      <c r="H535" s="22">
        <f>SUM(H528:H530)</f>
        <v>1082567</v>
      </c>
      <c r="L535" s="77"/>
      <c r="O535" s="77"/>
      <c r="P535" s="77"/>
      <c r="U535" s="95"/>
      <c r="V535" s="95"/>
      <c r="X535" s="95"/>
      <c r="Y535" s="94"/>
      <c r="Z535" s="93"/>
      <c r="AA535" s="93"/>
      <c r="AB535" s="93"/>
      <c r="AC535" s="92"/>
      <c r="AD535" s="92"/>
      <c r="AG535" s="92"/>
    </row>
    <row r="536" spans="1:33" s="4" customFormat="1" ht="11.25" customHeight="1" x14ac:dyDescent="0.2">
      <c r="A536" s="21"/>
      <c r="B536" s="3" t="s">
        <v>50</v>
      </c>
      <c r="C536" s="29" t="s">
        <v>10</v>
      </c>
      <c r="D536" s="28" t="s">
        <v>10</v>
      </c>
      <c r="E536" s="29" t="s">
        <v>10</v>
      </c>
      <c r="F536" s="76" t="s">
        <v>10</v>
      </c>
      <c r="G536" s="19">
        <v>28</v>
      </c>
      <c r="H536" s="18">
        <v>1857</v>
      </c>
      <c r="L536" s="77"/>
      <c r="O536" s="77"/>
      <c r="P536" s="77"/>
      <c r="U536" s="95"/>
      <c r="V536" s="95"/>
      <c r="X536" s="95"/>
      <c r="Y536" s="94"/>
      <c r="Z536" s="93"/>
      <c r="AA536" s="93"/>
      <c r="AB536" s="93"/>
      <c r="AC536" s="92"/>
      <c r="AD536" s="92"/>
      <c r="AG536" s="92"/>
    </row>
    <row r="537" spans="1:33" s="4" customFormat="1" ht="11.25" customHeight="1" thickBot="1" x14ac:dyDescent="0.25">
      <c r="A537" s="17"/>
      <c r="B537" s="16"/>
      <c r="C537" s="15"/>
      <c r="D537" s="14"/>
      <c r="E537" s="15"/>
      <c r="F537" s="14"/>
      <c r="G537" s="13"/>
      <c r="H537" s="13"/>
    </row>
    <row r="538" spans="1:33" s="4" customFormat="1" ht="11.25" customHeight="1" thickBot="1" x14ac:dyDescent="0.25">
      <c r="A538" s="12"/>
      <c r="B538" s="12" t="s">
        <v>3</v>
      </c>
      <c r="C538" s="10">
        <f>SUM(C528:C530)</f>
        <v>497</v>
      </c>
      <c r="D538" s="11">
        <f>SUM(D528:D530)</f>
        <v>337210</v>
      </c>
      <c r="E538" s="10">
        <f>SUM(E528:E530)</f>
        <v>760</v>
      </c>
      <c r="F538" s="9">
        <f>SUM(F528:F530)</f>
        <v>745356</v>
      </c>
      <c r="G538" s="10">
        <f>SUM(G535:G536)</f>
        <v>1285</v>
      </c>
      <c r="H538" s="9">
        <f>SUM(H535:H536)</f>
        <v>1084424</v>
      </c>
      <c r="O538" s="77"/>
      <c r="P538" s="77"/>
      <c r="U538" s="95"/>
      <c r="V538" s="95"/>
      <c r="X538" s="95"/>
      <c r="Y538" s="94"/>
      <c r="Z538" s="93"/>
      <c r="AA538" s="93"/>
      <c r="AB538" s="93"/>
      <c r="AC538" s="92"/>
      <c r="AD538" s="92"/>
      <c r="AG538" s="92"/>
    </row>
    <row r="539" spans="1:33" ht="7.5" customHeight="1" x14ac:dyDescent="0.2">
      <c r="A539" s="8"/>
      <c r="B539" s="8"/>
      <c r="C539" s="68"/>
      <c r="D539" s="68"/>
      <c r="E539" s="68"/>
      <c r="F539" s="68"/>
      <c r="G539" s="68"/>
      <c r="H539" s="68"/>
      <c r="O539" s="2"/>
      <c r="U539" s="90"/>
      <c r="V539" s="90"/>
      <c r="X539" s="90"/>
      <c r="Y539" s="89"/>
      <c r="Z539" s="88"/>
      <c r="AA539" s="88"/>
      <c r="AB539" s="88"/>
      <c r="AC539" s="87"/>
      <c r="AD539" s="87"/>
      <c r="AG539" s="87"/>
    </row>
    <row r="540" spans="1:33" ht="11.25" customHeight="1" x14ac:dyDescent="0.2">
      <c r="A540" s="4" t="s">
        <v>2</v>
      </c>
      <c r="B540" s="7" t="s">
        <v>1</v>
      </c>
      <c r="C540" s="6"/>
      <c r="D540" s="6"/>
      <c r="E540" s="5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1.25" customHeight="1" x14ac:dyDescent="0.2">
      <c r="A541" s="8"/>
      <c r="B541" s="69" t="s">
        <v>0</v>
      </c>
      <c r="C541" s="68"/>
      <c r="D541" s="68"/>
      <c r="E541" s="68"/>
      <c r="F541" s="68"/>
      <c r="G541" s="68"/>
      <c r="H541" s="68"/>
      <c r="L541" s="2"/>
      <c r="O541" s="2"/>
      <c r="U541" s="90"/>
      <c r="V541" s="90"/>
      <c r="X541" s="90"/>
      <c r="Y541" s="89"/>
      <c r="Z541" s="88"/>
      <c r="AA541" s="88"/>
      <c r="AB541" s="88"/>
      <c r="AC541" s="87"/>
      <c r="AD541" s="87"/>
      <c r="AG541" s="87"/>
    </row>
    <row r="545" spans="1:33" ht="15.75" x14ac:dyDescent="0.2">
      <c r="A545" s="67" t="s">
        <v>49</v>
      </c>
      <c r="B545" s="66" t="s">
        <v>61</v>
      </c>
      <c r="C545" s="65"/>
      <c r="D545" s="65"/>
      <c r="E545" s="65"/>
      <c r="F545" s="65"/>
      <c r="G545" s="65"/>
      <c r="H545" s="91"/>
    </row>
    <row r="546" spans="1:33" ht="7.5" customHeight="1" thickBot="1" x14ac:dyDescent="0.25">
      <c r="A546" s="64"/>
      <c r="B546" s="64"/>
      <c r="C546" s="64"/>
      <c r="D546" s="64"/>
      <c r="E546" s="64"/>
      <c r="F546" s="64"/>
      <c r="G546" s="64"/>
      <c r="H546" s="64"/>
    </row>
    <row r="547" spans="1:33" s="96" customFormat="1" ht="15.75" customHeight="1" thickBot="1" x14ac:dyDescent="0.25">
      <c r="A547" s="63" t="s">
        <v>47</v>
      </c>
      <c r="B547" s="55" t="s">
        <v>46</v>
      </c>
      <c r="C547" s="105" t="s">
        <v>45</v>
      </c>
      <c r="D547" s="104"/>
      <c r="E547" s="103" t="s">
        <v>44</v>
      </c>
      <c r="F547" s="102"/>
      <c r="G547" s="101" t="s">
        <v>43</v>
      </c>
      <c r="H547" s="101"/>
      <c r="W547" s="98"/>
    </row>
    <row r="548" spans="1:33" s="96" customFormat="1" ht="26.25" thickBot="1" x14ac:dyDescent="0.25">
      <c r="A548" s="55"/>
      <c r="B548" s="55"/>
      <c r="C548" s="58" t="s">
        <v>42</v>
      </c>
      <c r="D548" s="57" t="s">
        <v>41</v>
      </c>
      <c r="E548" s="58" t="s">
        <v>42</v>
      </c>
      <c r="F548" s="57" t="s">
        <v>41</v>
      </c>
      <c r="G548" s="56" t="s">
        <v>42</v>
      </c>
      <c r="H548" s="56" t="s">
        <v>41</v>
      </c>
      <c r="U548" s="100"/>
      <c r="V548" s="100"/>
      <c r="W548" s="100"/>
      <c r="X548" s="100"/>
      <c r="Y548" s="99"/>
      <c r="Z548" s="98"/>
      <c r="AA548" s="98"/>
      <c r="AB548" s="98"/>
      <c r="AC548" s="97"/>
    </row>
    <row r="549" spans="1:33" s="96" customFormat="1" ht="17.25" customHeight="1" thickBot="1" x14ac:dyDescent="0.25">
      <c r="A549" s="55"/>
      <c r="B549" s="55"/>
      <c r="C549" s="54"/>
      <c r="D549" s="52" t="s">
        <v>40</v>
      </c>
      <c r="E549" s="53"/>
      <c r="F549" s="52" t="s">
        <v>54</v>
      </c>
      <c r="G549" s="51"/>
      <c r="H549" s="50" t="s">
        <v>52</v>
      </c>
    </row>
    <row r="550" spans="1:33" s="4" customFormat="1" ht="11.25" customHeight="1" x14ac:dyDescent="0.2">
      <c r="A550" s="21">
        <v>1</v>
      </c>
      <c r="B550" s="3" t="s">
        <v>37</v>
      </c>
      <c r="C550" s="29">
        <v>1</v>
      </c>
      <c r="D550" s="28">
        <v>3472</v>
      </c>
      <c r="E550" s="19">
        <v>19</v>
      </c>
      <c r="F550" s="20">
        <v>427635</v>
      </c>
      <c r="G550" s="18">
        <v>20</v>
      </c>
      <c r="H550" s="18">
        <v>431107</v>
      </c>
      <c r="I550" s="77"/>
      <c r="L550" s="77"/>
      <c r="O550" s="77"/>
      <c r="P550" s="77"/>
      <c r="Q550" s="77"/>
      <c r="U550" s="95"/>
      <c r="V550" s="95"/>
      <c r="X550" s="95"/>
      <c r="Y550" s="94"/>
      <c r="Z550" s="93"/>
      <c r="AA550" s="93"/>
      <c r="AB550" s="93"/>
      <c r="AC550" s="92"/>
      <c r="AD550" s="92"/>
      <c r="AG550" s="92"/>
    </row>
    <row r="551" spans="1:33" s="4" customFormat="1" ht="11.25" customHeight="1" x14ac:dyDescent="0.2">
      <c r="A551" s="26">
        <v>2</v>
      </c>
      <c r="B551" s="25" t="s">
        <v>36</v>
      </c>
      <c r="C551" s="23">
        <v>170</v>
      </c>
      <c r="D551" s="24">
        <v>80887</v>
      </c>
      <c r="E551" s="23">
        <v>113</v>
      </c>
      <c r="F551" s="24">
        <v>56240</v>
      </c>
      <c r="G551" s="22">
        <v>283</v>
      </c>
      <c r="H551" s="22">
        <v>137127</v>
      </c>
      <c r="I551" s="77"/>
      <c r="L551" s="77"/>
      <c r="O551" s="77"/>
      <c r="P551" s="77"/>
      <c r="Q551" s="77"/>
      <c r="U551" s="95"/>
      <c r="V551" s="95"/>
      <c r="X551" s="95"/>
      <c r="Y551" s="94"/>
      <c r="Z551" s="93"/>
      <c r="AA551" s="93"/>
      <c r="AB551" s="93"/>
      <c r="AC551" s="92"/>
      <c r="AD551" s="92"/>
      <c r="AG551" s="92"/>
    </row>
    <row r="552" spans="1:33" s="4" customFormat="1" ht="11.25" customHeight="1" x14ac:dyDescent="0.2">
      <c r="A552" s="21">
        <v>3</v>
      </c>
      <c r="B552" s="3" t="s">
        <v>35</v>
      </c>
      <c r="C552" s="19">
        <v>198</v>
      </c>
      <c r="D552" s="20">
        <v>63152</v>
      </c>
      <c r="E552" s="19">
        <v>251</v>
      </c>
      <c r="F552" s="20">
        <v>44186</v>
      </c>
      <c r="G552" s="18">
        <v>449</v>
      </c>
      <c r="H552" s="18">
        <v>107338</v>
      </c>
      <c r="I552" s="77"/>
      <c r="L552" s="77"/>
      <c r="O552" s="77"/>
      <c r="P552" s="77"/>
      <c r="U552" s="95"/>
      <c r="V552" s="95"/>
      <c r="X552" s="95"/>
      <c r="Y552" s="94"/>
      <c r="Z552" s="93"/>
      <c r="AA552" s="93"/>
      <c r="AB552" s="93"/>
      <c r="AC552" s="92"/>
      <c r="AD552" s="92"/>
      <c r="AG552" s="92"/>
    </row>
    <row r="553" spans="1:33" s="4" customFormat="1" ht="11.25" customHeight="1" x14ac:dyDescent="0.2">
      <c r="A553" s="26"/>
      <c r="B553" s="79" t="s">
        <v>34</v>
      </c>
      <c r="C553" s="48">
        <v>186</v>
      </c>
      <c r="D553" s="47">
        <v>37170</v>
      </c>
      <c r="E553" s="48">
        <v>239</v>
      </c>
      <c r="F553" s="47">
        <v>37549</v>
      </c>
      <c r="G553" s="46">
        <v>425</v>
      </c>
      <c r="H553" s="46">
        <v>74719</v>
      </c>
      <c r="I553" s="77"/>
      <c r="L553" s="77"/>
      <c r="O553" s="77"/>
      <c r="P553" s="77"/>
      <c r="U553" s="95"/>
      <c r="V553" s="95"/>
      <c r="X553" s="95"/>
      <c r="Y553" s="94"/>
      <c r="Z553" s="93"/>
      <c r="AA553" s="93"/>
      <c r="AB553" s="93"/>
      <c r="AC553" s="92"/>
      <c r="AD553" s="92"/>
      <c r="AG553" s="92"/>
    </row>
    <row r="554" spans="1:33" s="4" customFormat="1" ht="11.25" customHeight="1" x14ac:dyDescent="0.2">
      <c r="A554" s="21"/>
      <c r="B554" s="78" t="s">
        <v>33</v>
      </c>
      <c r="C554" s="44">
        <v>12</v>
      </c>
      <c r="D554" s="43">
        <v>25982</v>
      </c>
      <c r="E554" s="44">
        <v>12</v>
      </c>
      <c r="F554" s="43">
        <v>6637</v>
      </c>
      <c r="G554" s="42">
        <v>24</v>
      </c>
      <c r="H554" s="42">
        <v>32619</v>
      </c>
      <c r="I554" s="77"/>
      <c r="L554" s="77"/>
      <c r="O554" s="77"/>
      <c r="P554" s="77"/>
      <c r="U554" s="95"/>
      <c r="V554" s="95"/>
      <c r="X554" s="95"/>
      <c r="Y554" s="94"/>
      <c r="Z554" s="93"/>
      <c r="AA554" s="93"/>
      <c r="AB554" s="93"/>
      <c r="AC554" s="92"/>
      <c r="AD554" s="92"/>
      <c r="AG554" s="92"/>
    </row>
    <row r="555" spans="1:33" s="4" customFormat="1" ht="11.25" customHeight="1" x14ac:dyDescent="0.2">
      <c r="A555" s="26">
        <v>4</v>
      </c>
      <c r="B555" s="25" t="s">
        <v>32</v>
      </c>
      <c r="C555" s="23">
        <v>48</v>
      </c>
      <c r="D555" s="24">
        <v>48679</v>
      </c>
      <c r="E555" s="23">
        <v>196</v>
      </c>
      <c r="F555" s="24">
        <v>9300</v>
      </c>
      <c r="G555" s="22">
        <v>244</v>
      </c>
      <c r="H555" s="22">
        <v>57979</v>
      </c>
      <c r="I555" s="77"/>
      <c r="L555" s="77"/>
      <c r="U555" s="95"/>
      <c r="V555" s="95"/>
      <c r="X555" s="95"/>
      <c r="Y555" s="94"/>
      <c r="Z555" s="93"/>
      <c r="AA555" s="93"/>
      <c r="AB555" s="93"/>
      <c r="AC555" s="92"/>
      <c r="AD555" s="92"/>
      <c r="AG555" s="92"/>
    </row>
    <row r="556" spans="1:33" s="4" customFormat="1" ht="11.25" customHeight="1" x14ac:dyDescent="0.2">
      <c r="A556" s="21">
        <v>5</v>
      </c>
      <c r="B556" s="3" t="s">
        <v>30</v>
      </c>
      <c r="C556" s="29">
        <v>1</v>
      </c>
      <c r="D556" s="28">
        <v>776</v>
      </c>
      <c r="E556" s="19">
        <v>5</v>
      </c>
      <c r="F556" s="20">
        <v>38710</v>
      </c>
      <c r="G556" s="18">
        <v>6</v>
      </c>
      <c r="H556" s="18">
        <v>39486</v>
      </c>
      <c r="I556" s="77"/>
      <c r="L556" s="77"/>
      <c r="O556" s="77"/>
      <c r="P556" s="77"/>
      <c r="U556" s="95"/>
      <c r="V556" s="95"/>
      <c r="X556" s="95"/>
      <c r="Y556" s="94"/>
      <c r="Z556" s="93"/>
      <c r="AA556" s="93"/>
      <c r="AB556" s="93"/>
      <c r="AC556" s="92"/>
      <c r="AD556" s="92"/>
      <c r="AG556" s="92"/>
    </row>
    <row r="557" spans="1:33" s="4" customFormat="1" ht="11.25" customHeight="1" x14ac:dyDescent="0.2">
      <c r="A557" s="26">
        <v>6</v>
      </c>
      <c r="B557" s="25" t="s">
        <v>29</v>
      </c>
      <c r="C557" s="23">
        <v>7</v>
      </c>
      <c r="D557" s="24">
        <v>12797</v>
      </c>
      <c r="E557" s="23">
        <v>26</v>
      </c>
      <c r="F557" s="24">
        <v>22858</v>
      </c>
      <c r="G557" s="22">
        <v>33</v>
      </c>
      <c r="H557" s="22">
        <v>35655</v>
      </c>
      <c r="I557" s="77"/>
      <c r="L557" s="77"/>
      <c r="U557" s="95"/>
      <c r="V557" s="95"/>
      <c r="X557" s="95"/>
      <c r="Y557" s="94"/>
      <c r="Z557" s="93"/>
      <c r="AA557" s="93"/>
      <c r="AB557" s="93"/>
      <c r="AC557" s="92"/>
      <c r="AD557" s="92"/>
      <c r="AG557" s="92"/>
    </row>
    <row r="558" spans="1:33" s="4" customFormat="1" ht="11.25" customHeight="1" x14ac:dyDescent="0.2">
      <c r="A558" s="21">
        <v>7</v>
      </c>
      <c r="B558" s="3" t="s">
        <v>31</v>
      </c>
      <c r="C558" s="29" t="s">
        <v>10</v>
      </c>
      <c r="D558" s="28" t="s">
        <v>10</v>
      </c>
      <c r="E558" s="19">
        <v>12</v>
      </c>
      <c r="F558" s="20">
        <v>35093</v>
      </c>
      <c r="G558" s="18">
        <v>12</v>
      </c>
      <c r="H558" s="18">
        <v>35093</v>
      </c>
      <c r="I558" s="77"/>
      <c r="L558" s="77"/>
      <c r="O558" s="77"/>
      <c r="P558" s="77"/>
      <c r="Q558" s="77"/>
      <c r="U558" s="95"/>
      <c r="V558" s="95"/>
      <c r="X558" s="95"/>
      <c r="Y558" s="94"/>
      <c r="Z558" s="93"/>
      <c r="AA558" s="93"/>
      <c r="AB558" s="93"/>
      <c r="AC558" s="92"/>
      <c r="AD558" s="92"/>
      <c r="AG558" s="92"/>
    </row>
    <row r="559" spans="1:33" s="4" customFormat="1" ht="11.25" customHeight="1" x14ac:dyDescent="0.2">
      <c r="A559" s="26">
        <v>8</v>
      </c>
      <c r="B559" s="25" t="s">
        <v>28</v>
      </c>
      <c r="C559" s="23">
        <v>13</v>
      </c>
      <c r="D559" s="24">
        <v>28407</v>
      </c>
      <c r="E559" s="23">
        <v>9</v>
      </c>
      <c r="F559" s="24">
        <v>5342</v>
      </c>
      <c r="G559" s="22">
        <v>22</v>
      </c>
      <c r="H559" s="22">
        <v>33748</v>
      </c>
      <c r="I559" s="77"/>
      <c r="L559" s="77"/>
      <c r="O559" s="77"/>
      <c r="P559" s="77"/>
      <c r="Q559" s="77"/>
      <c r="U559" s="95"/>
      <c r="V559" s="95"/>
      <c r="X559" s="95"/>
      <c r="Y559" s="94"/>
      <c r="Z559" s="93"/>
      <c r="AA559" s="93"/>
      <c r="AB559" s="93"/>
      <c r="AC559" s="92"/>
      <c r="AD559" s="92"/>
      <c r="AG559" s="92"/>
    </row>
    <row r="560" spans="1:33" s="4" customFormat="1" ht="11.25" customHeight="1" x14ac:dyDescent="0.2">
      <c r="A560" s="21">
        <v>9</v>
      </c>
      <c r="B560" s="3" t="s">
        <v>25</v>
      </c>
      <c r="C560" s="29" t="s">
        <v>10</v>
      </c>
      <c r="D560" s="28" t="s">
        <v>10</v>
      </c>
      <c r="E560" s="19">
        <v>4</v>
      </c>
      <c r="F560" s="20">
        <v>29945</v>
      </c>
      <c r="G560" s="18">
        <v>4</v>
      </c>
      <c r="H560" s="18">
        <v>29945</v>
      </c>
      <c r="I560" s="77"/>
      <c r="L560" s="77"/>
      <c r="U560" s="95"/>
      <c r="V560" s="95"/>
      <c r="X560" s="95"/>
      <c r="Y560" s="94"/>
      <c r="Z560" s="93"/>
      <c r="AA560" s="93"/>
      <c r="AB560" s="93"/>
      <c r="AC560" s="92"/>
      <c r="AD560" s="92"/>
      <c r="AG560" s="92"/>
    </row>
    <row r="561" spans="1:33" s="4" customFormat="1" ht="11.25" customHeight="1" x14ac:dyDescent="0.2">
      <c r="A561" s="26">
        <v>10</v>
      </c>
      <c r="B561" s="25" t="s">
        <v>27</v>
      </c>
      <c r="C561" s="23">
        <v>8</v>
      </c>
      <c r="D561" s="24">
        <v>22199</v>
      </c>
      <c r="E561" s="23">
        <v>3</v>
      </c>
      <c r="F561" s="24">
        <v>6068</v>
      </c>
      <c r="G561" s="22">
        <v>11</v>
      </c>
      <c r="H561" s="22">
        <v>28267</v>
      </c>
    </row>
    <row r="562" spans="1:33" s="4" customFormat="1" ht="11.25" customHeight="1" x14ac:dyDescent="0.2">
      <c r="A562" s="21">
        <v>11</v>
      </c>
      <c r="B562" s="3" t="s">
        <v>22</v>
      </c>
      <c r="C562" s="19">
        <v>11</v>
      </c>
      <c r="D562" s="20">
        <v>17307</v>
      </c>
      <c r="E562" s="19">
        <v>35</v>
      </c>
      <c r="F562" s="18">
        <v>10194</v>
      </c>
      <c r="G562" s="19">
        <v>46</v>
      </c>
      <c r="H562" s="18">
        <v>27501</v>
      </c>
      <c r="L562" s="77"/>
      <c r="O562" s="77"/>
      <c r="P562" s="77"/>
      <c r="U562" s="95"/>
      <c r="V562" s="95"/>
      <c r="X562" s="95"/>
      <c r="Y562" s="94"/>
      <c r="Z562" s="93"/>
      <c r="AA562" s="93"/>
      <c r="AB562" s="93"/>
      <c r="AC562" s="92"/>
      <c r="AD562" s="92"/>
      <c r="AG562" s="92"/>
    </row>
    <row r="563" spans="1:33" s="4" customFormat="1" ht="11.25" customHeight="1" x14ac:dyDescent="0.2">
      <c r="A563" s="26">
        <v>12</v>
      </c>
      <c r="B563" s="25" t="s">
        <v>24</v>
      </c>
      <c r="C563" s="23">
        <v>1</v>
      </c>
      <c r="D563" s="24">
        <v>6499</v>
      </c>
      <c r="E563" s="23">
        <v>4</v>
      </c>
      <c r="F563" s="24">
        <v>18625</v>
      </c>
      <c r="G563" s="22">
        <v>5</v>
      </c>
      <c r="H563" s="22">
        <v>25124</v>
      </c>
    </row>
    <row r="564" spans="1:33" s="4" customFormat="1" ht="11.25" customHeight="1" x14ac:dyDescent="0.2">
      <c r="A564" s="41">
        <v>13</v>
      </c>
      <c r="B564" s="40" t="s">
        <v>23</v>
      </c>
      <c r="C564" s="37">
        <v>8</v>
      </c>
      <c r="D564" s="119">
        <v>21927</v>
      </c>
      <c r="E564" s="37" t="s">
        <v>10</v>
      </c>
      <c r="F564" s="36" t="s">
        <v>10</v>
      </c>
      <c r="G564" s="35">
        <v>8</v>
      </c>
      <c r="H564" s="35">
        <v>21927</v>
      </c>
    </row>
    <row r="565" spans="1:33" s="4" customFormat="1" ht="11.25" customHeight="1" x14ac:dyDescent="0.2">
      <c r="A565" s="26">
        <v>14</v>
      </c>
      <c r="B565" s="25" t="s">
        <v>26</v>
      </c>
      <c r="C565" s="23">
        <v>55</v>
      </c>
      <c r="D565" s="24">
        <v>12938</v>
      </c>
      <c r="E565" s="23">
        <v>53</v>
      </c>
      <c r="F565" s="24">
        <v>8081</v>
      </c>
      <c r="G565" s="22">
        <v>108</v>
      </c>
      <c r="H565" s="22">
        <v>21019</v>
      </c>
      <c r="I565" s="77"/>
      <c r="L565" s="77"/>
      <c r="U565" s="95"/>
      <c r="V565" s="95"/>
      <c r="X565" s="95"/>
      <c r="Y565" s="94"/>
      <c r="Z565" s="93"/>
      <c r="AA565" s="93"/>
      <c r="AB565" s="93"/>
      <c r="AC565" s="92"/>
      <c r="AD565" s="92"/>
      <c r="AG565" s="92"/>
    </row>
    <row r="566" spans="1:33" s="4" customFormat="1" ht="11.25" customHeight="1" x14ac:dyDescent="0.2">
      <c r="A566" s="21">
        <v>15</v>
      </c>
      <c r="B566" s="3" t="s">
        <v>21</v>
      </c>
      <c r="C566" s="19">
        <v>7</v>
      </c>
      <c r="D566" s="20">
        <v>11505</v>
      </c>
      <c r="E566" s="19">
        <v>50</v>
      </c>
      <c r="F566" s="20">
        <v>7291</v>
      </c>
      <c r="G566" s="18">
        <v>57</v>
      </c>
      <c r="H566" s="18">
        <v>18796</v>
      </c>
      <c r="I566" s="77"/>
      <c r="L566" s="77"/>
      <c r="U566" s="95"/>
      <c r="V566" s="95"/>
      <c r="X566" s="95"/>
      <c r="Y566" s="94"/>
      <c r="Z566" s="93"/>
      <c r="AA566" s="93"/>
      <c r="AB566" s="93"/>
      <c r="AC566" s="92"/>
      <c r="AD566" s="92"/>
      <c r="AG566" s="92"/>
    </row>
    <row r="567" spans="1:33" s="4" customFormat="1" ht="11.25" customHeight="1" x14ac:dyDescent="0.2">
      <c r="A567" s="26">
        <v>16</v>
      </c>
      <c r="B567" s="25" t="s">
        <v>20</v>
      </c>
      <c r="C567" s="31" t="s">
        <v>10</v>
      </c>
      <c r="D567" s="30" t="s">
        <v>10</v>
      </c>
      <c r="E567" s="23">
        <v>1</v>
      </c>
      <c r="F567" s="24">
        <v>7474</v>
      </c>
      <c r="G567" s="22">
        <v>1</v>
      </c>
      <c r="H567" s="22">
        <v>7474</v>
      </c>
      <c r="I567" s="77"/>
      <c r="L567" s="77"/>
      <c r="O567" s="77"/>
      <c r="P567" s="77"/>
      <c r="U567" s="95"/>
      <c r="V567" s="95"/>
      <c r="X567" s="95"/>
      <c r="Y567" s="94"/>
      <c r="Z567" s="93"/>
      <c r="AA567" s="93"/>
      <c r="AB567" s="93"/>
      <c r="AC567" s="92"/>
      <c r="AD567" s="92"/>
      <c r="AG567" s="92"/>
    </row>
    <row r="568" spans="1:33" s="4" customFormat="1" ht="11.25" customHeight="1" x14ac:dyDescent="0.2">
      <c r="A568" s="21">
        <v>17</v>
      </c>
      <c r="B568" s="3" t="s">
        <v>17</v>
      </c>
      <c r="C568" s="29" t="s">
        <v>10</v>
      </c>
      <c r="D568" s="28" t="s">
        <v>10</v>
      </c>
      <c r="E568" s="19">
        <v>2</v>
      </c>
      <c r="F568" s="20">
        <v>3657</v>
      </c>
      <c r="G568" s="18">
        <v>2</v>
      </c>
      <c r="H568" s="18">
        <v>3657</v>
      </c>
      <c r="I568" s="77"/>
      <c r="U568" s="95"/>
      <c r="V568" s="95"/>
      <c r="X568" s="95"/>
      <c r="Y568" s="94"/>
      <c r="Z568" s="93"/>
      <c r="AA568" s="93"/>
      <c r="AB568" s="93"/>
      <c r="AC568" s="92"/>
      <c r="AD568" s="92"/>
      <c r="AG568" s="92"/>
    </row>
    <row r="569" spans="1:33" s="4" customFormat="1" ht="11.25" customHeight="1" x14ac:dyDescent="0.2">
      <c r="A569" s="26">
        <v>18</v>
      </c>
      <c r="B569" s="85" t="s">
        <v>13</v>
      </c>
      <c r="C569" s="31" t="s">
        <v>10</v>
      </c>
      <c r="D569" s="30" t="s">
        <v>10</v>
      </c>
      <c r="E569" s="84">
        <v>1</v>
      </c>
      <c r="F569" s="83">
        <v>3440</v>
      </c>
      <c r="G569" s="82">
        <v>1</v>
      </c>
      <c r="H569" s="82">
        <v>3440</v>
      </c>
      <c r="O569" s="77"/>
      <c r="P569" s="77"/>
      <c r="Q569" s="77"/>
      <c r="U569" s="95"/>
      <c r="V569" s="95"/>
      <c r="X569" s="95"/>
      <c r="Y569" s="94"/>
      <c r="Z569" s="93"/>
      <c r="AA569" s="93"/>
      <c r="AB569" s="93"/>
      <c r="AC569" s="92"/>
      <c r="AD569" s="92"/>
      <c r="AG569" s="92"/>
    </row>
    <row r="570" spans="1:33" s="4" customFormat="1" ht="11.25" customHeight="1" x14ac:dyDescent="0.2">
      <c r="A570" s="21">
        <v>19</v>
      </c>
      <c r="B570" s="3" t="s">
        <v>19</v>
      </c>
      <c r="C570" s="19">
        <v>2</v>
      </c>
      <c r="D570" s="20">
        <v>495</v>
      </c>
      <c r="E570" s="19">
        <v>20</v>
      </c>
      <c r="F570" s="20">
        <v>1811</v>
      </c>
      <c r="G570" s="18">
        <v>22</v>
      </c>
      <c r="H570" s="18">
        <v>2305</v>
      </c>
      <c r="I570" s="77"/>
      <c r="L570" s="77"/>
      <c r="U570" s="95"/>
      <c r="V570" s="95"/>
      <c r="X570" s="95"/>
      <c r="Y570" s="94"/>
      <c r="Z570" s="93"/>
      <c r="AA570" s="93"/>
      <c r="AB570" s="93"/>
      <c r="AC570" s="92"/>
      <c r="AD570" s="92"/>
      <c r="AG570" s="92"/>
    </row>
    <row r="571" spans="1:33" s="4" customFormat="1" ht="11.25" customHeight="1" x14ac:dyDescent="0.2">
      <c r="A571" s="26">
        <v>20</v>
      </c>
      <c r="B571" s="25" t="s">
        <v>16</v>
      </c>
      <c r="C571" s="23">
        <v>8</v>
      </c>
      <c r="D571" s="24">
        <v>842</v>
      </c>
      <c r="E571" s="23">
        <v>17</v>
      </c>
      <c r="F571" s="24">
        <v>1154</v>
      </c>
      <c r="G571" s="22">
        <v>25</v>
      </c>
      <c r="H571" s="22">
        <v>1996</v>
      </c>
      <c r="I571" s="77"/>
      <c r="L571" s="77"/>
      <c r="O571" s="77"/>
      <c r="P571" s="77"/>
      <c r="Q571" s="77"/>
      <c r="U571" s="95"/>
      <c r="V571" s="95"/>
      <c r="X571" s="95"/>
      <c r="Y571" s="94"/>
      <c r="Z571" s="93"/>
      <c r="AA571" s="93"/>
      <c r="AB571" s="93"/>
      <c r="AC571" s="92"/>
      <c r="AD571" s="92"/>
      <c r="AG571" s="92"/>
    </row>
    <row r="572" spans="1:33" s="4" customFormat="1" ht="11.25" customHeight="1" x14ac:dyDescent="0.2">
      <c r="A572" s="21">
        <v>21</v>
      </c>
      <c r="B572" s="3" t="s">
        <v>14</v>
      </c>
      <c r="C572" s="29" t="s">
        <v>10</v>
      </c>
      <c r="D572" s="28" t="s">
        <v>10</v>
      </c>
      <c r="E572" s="19">
        <v>1</v>
      </c>
      <c r="F572" s="20">
        <v>1860</v>
      </c>
      <c r="G572" s="18">
        <v>1</v>
      </c>
      <c r="H572" s="18">
        <v>1860</v>
      </c>
    </row>
    <row r="573" spans="1:33" s="4" customFormat="1" ht="11.25" customHeight="1" x14ac:dyDescent="0.2">
      <c r="A573" s="26">
        <v>22</v>
      </c>
      <c r="B573" s="25" t="s">
        <v>15</v>
      </c>
      <c r="C573" s="23">
        <v>1</v>
      </c>
      <c r="D573" s="24">
        <v>384</v>
      </c>
      <c r="E573" s="23">
        <v>9</v>
      </c>
      <c r="F573" s="24">
        <v>572</v>
      </c>
      <c r="G573" s="22">
        <v>10</v>
      </c>
      <c r="H573" s="22">
        <v>956</v>
      </c>
    </row>
    <row r="574" spans="1:33" s="4" customFormat="1" ht="11.25" customHeight="1" x14ac:dyDescent="0.2">
      <c r="A574" s="21">
        <v>23</v>
      </c>
      <c r="B574" s="3" t="s">
        <v>12</v>
      </c>
      <c r="C574" s="29" t="s">
        <v>10</v>
      </c>
      <c r="D574" s="28" t="s">
        <v>10</v>
      </c>
      <c r="E574" s="19">
        <v>2</v>
      </c>
      <c r="F574" s="20">
        <v>452</v>
      </c>
      <c r="G574" s="18">
        <v>2</v>
      </c>
      <c r="H574" s="18">
        <v>452</v>
      </c>
      <c r="L574" s="77"/>
      <c r="U574" s="95"/>
      <c r="V574" s="95"/>
      <c r="X574" s="95"/>
      <c r="Y574" s="94"/>
      <c r="Z574" s="93"/>
      <c r="AA574" s="93"/>
      <c r="AB574" s="93"/>
      <c r="AC574" s="92"/>
      <c r="AD574" s="92"/>
      <c r="AG574" s="92"/>
    </row>
    <row r="575" spans="1:33" s="4" customFormat="1" ht="11.25" customHeight="1" x14ac:dyDescent="0.2">
      <c r="A575" s="26">
        <v>24</v>
      </c>
      <c r="B575" s="25" t="s">
        <v>11</v>
      </c>
      <c r="C575" s="31" t="s">
        <v>10</v>
      </c>
      <c r="D575" s="30" t="s">
        <v>10</v>
      </c>
      <c r="E575" s="23">
        <v>1</v>
      </c>
      <c r="F575" s="24">
        <v>185</v>
      </c>
      <c r="G575" s="22">
        <v>1</v>
      </c>
      <c r="H575" s="22">
        <v>185</v>
      </c>
      <c r="L575" s="77"/>
      <c r="O575" s="77"/>
      <c r="P575" s="77"/>
      <c r="U575" s="95"/>
      <c r="V575" s="95"/>
      <c r="W575" s="95"/>
      <c r="X575" s="95"/>
      <c r="Y575" s="94"/>
      <c r="Z575" s="93"/>
      <c r="AA575" s="93"/>
      <c r="AB575" s="93"/>
      <c r="AC575" s="92"/>
      <c r="AD575" s="92"/>
      <c r="AG575" s="92"/>
    </row>
    <row r="576" spans="1:33" s="4" customFormat="1" ht="11.25" customHeight="1" x14ac:dyDescent="0.2">
      <c r="A576" s="21">
        <v>25</v>
      </c>
      <c r="B576" s="3" t="s">
        <v>9</v>
      </c>
      <c r="C576" s="29">
        <v>1</v>
      </c>
      <c r="D576" s="28">
        <v>4</v>
      </c>
      <c r="E576" s="19">
        <v>1</v>
      </c>
      <c r="F576" s="20">
        <v>1</v>
      </c>
      <c r="G576" s="18">
        <v>2</v>
      </c>
      <c r="H576" s="18">
        <v>5</v>
      </c>
      <c r="O576" s="77"/>
      <c r="Q576" s="77"/>
      <c r="U576" s="95"/>
      <c r="V576" s="95"/>
      <c r="X576" s="95"/>
      <c r="Y576" s="94"/>
      <c r="Z576" s="93"/>
      <c r="AA576" s="93"/>
      <c r="AB576" s="93"/>
      <c r="AC576" s="92"/>
      <c r="AD576" s="92"/>
      <c r="AG576" s="92"/>
    </row>
    <row r="577" spans="1:33" s="4" customFormat="1" ht="11.25" customHeight="1" x14ac:dyDescent="0.2">
      <c r="A577" s="115"/>
      <c r="B577" s="115"/>
      <c r="C577" s="116"/>
      <c r="D577" s="115"/>
      <c r="E577" s="116"/>
      <c r="F577" s="115"/>
      <c r="G577" s="116"/>
      <c r="H577" s="115"/>
      <c r="O577" s="77"/>
      <c r="Q577" s="77"/>
      <c r="U577" s="95"/>
      <c r="V577" s="95"/>
      <c r="X577" s="95"/>
      <c r="Y577" s="94"/>
      <c r="Z577" s="93"/>
      <c r="AA577" s="93"/>
      <c r="AB577" s="93"/>
      <c r="AC577" s="92"/>
      <c r="AD577" s="92"/>
      <c r="AG577" s="92"/>
    </row>
    <row r="578" spans="1:33" s="4" customFormat="1" ht="11.25" customHeight="1" x14ac:dyDescent="0.2">
      <c r="A578" s="21"/>
      <c r="B578" s="3" t="s">
        <v>8</v>
      </c>
      <c r="C578" s="19">
        <v>487</v>
      </c>
      <c r="D578" s="20">
        <v>209824</v>
      </c>
      <c r="E578" s="19">
        <v>723</v>
      </c>
      <c r="F578" s="18">
        <v>131619</v>
      </c>
      <c r="G578" s="19">
        <v>1210</v>
      </c>
      <c r="H578" s="18">
        <v>341443</v>
      </c>
      <c r="O578" s="77"/>
      <c r="Q578" s="77"/>
      <c r="U578" s="95"/>
      <c r="V578" s="95"/>
      <c r="X578" s="95"/>
      <c r="Y578" s="94"/>
      <c r="Z578" s="93"/>
      <c r="AA578" s="93"/>
      <c r="AB578" s="93"/>
      <c r="AC578" s="92"/>
      <c r="AD578" s="92"/>
      <c r="AG578" s="92"/>
    </row>
    <row r="579" spans="1:33" s="4" customFormat="1" ht="11.25" customHeight="1" x14ac:dyDescent="0.2">
      <c r="A579" s="26"/>
      <c r="B579" s="25" t="s">
        <v>7</v>
      </c>
      <c r="C579" s="23">
        <v>34</v>
      </c>
      <c r="D579" s="24">
        <v>67574</v>
      </c>
      <c r="E579" s="23">
        <v>75</v>
      </c>
      <c r="F579" s="22">
        <v>78237</v>
      </c>
      <c r="G579" s="23">
        <v>109</v>
      </c>
      <c r="H579" s="22">
        <v>145811</v>
      </c>
      <c r="O579" s="77"/>
      <c r="Q579" s="77"/>
      <c r="U579" s="95"/>
      <c r="V579" s="95"/>
      <c r="X579" s="95"/>
      <c r="Y579" s="94"/>
      <c r="Z579" s="93"/>
      <c r="AA579" s="93"/>
      <c r="AB579" s="93"/>
      <c r="AC579" s="92"/>
      <c r="AD579" s="92"/>
      <c r="AG579" s="92"/>
    </row>
    <row r="580" spans="1:33" s="4" customFormat="1" ht="11.25" customHeight="1" x14ac:dyDescent="0.2">
      <c r="A580" s="21"/>
      <c r="B580" s="3" t="s">
        <v>6</v>
      </c>
      <c r="C580" s="19">
        <v>19</v>
      </c>
      <c r="D580" s="20">
        <f>54664+209</f>
        <v>54873</v>
      </c>
      <c r="E580" s="19">
        <v>37</v>
      </c>
      <c r="F580" s="18">
        <v>530317</v>
      </c>
      <c r="G580" s="19">
        <v>56</v>
      </c>
      <c r="H580" s="18">
        <f>584981+209</f>
        <v>585190</v>
      </c>
      <c r="O580" s="77"/>
      <c r="Q580" s="77"/>
      <c r="U580" s="95"/>
      <c r="V580" s="95"/>
      <c r="X580" s="95"/>
      <c r="Y580" s="94"/>
      <c r="Z580" s="93"/>
      <c r="AA580" s="93"/>
      <c r="AB580" s="93"/>
      <c r="AC580" s="92"/>
      <c r="AD580" s="92"/>
      <c r="AG580" s="92"/>
    </row>
    <row r="581" spans="1:33" s="4" customFormat="1" ht="11.25" customHeight="1" x14ac:dyDescent="0.2">
      <c r="A581" s="26"/>
      <c r="B581" s="25"/>
      <c r="C581" s="23"/>
      <c r="D581" s="24"/>
      <c r="E581" s="23"/>
      <c r="F581" s="22"/>
      <c r="G581" s="23"/>
      <c r="H581" s="22"/>
      <c r="O581" s="77"/>
      <c r="Q581" s="77"/>
      <c r="U581" s="95"/>
      <c r="V581" s="95"/>
      <c r="X581" s="95"/>
      <c r="Y581" s="94"/>
      <c r="Z581" s="93"/>
      <c r="AA581" s="93"/>
      <c r="AB581" s="93"/>
      <c r="AC581" s="92"/>
      <c r="AD581" s="92"/>
      <c r="AG581" s="92"/>
    </row>
    <row r="582" spans="1:33" s="4" customFormat="1" ht="11.25" customHeight="1" x14ac:dyDescent="0.2">
      <c r="A582" s="21"/>
      <c r="B582" s="3" t="s">
        <v>5</v>
      </c>
      <c r="C582" s="19">
        <f>SUM(C551,C552,C555,C557,C559,C565,C562,C566,C570,C569,C571)</f>
        <v>519</v>
      </c>
      <c r="D582" s="18">
        <f>SUM(D551,D552,D555,D557,D559,D565,D562,D566,D570,D569,D571)</f>
        <v>277009</v>
      </c>
      <c r="E582" s="19">
        <f>SUM(E551,E552,E555,E557,E559,E565,E562,E566,E570,E569,E571)</f>
        <v>771</v>
      </c>
      <c r="F582" s="18">
        <f>SUM(F551,F552,F555,F557,F559,F565,F562,F566,F570,F569,F571)</f>
        <v>169897</v>
      </c>
      <c r="G582" s="19">
        <v>1290</v>
      </c>
      <c r="H582" s="18">
        <v>446906</v>
      </c>
      <c r="O582" s="77"/>
      <c r="Q582" s="77"/>
      <c r="U582" s="95"/>
      <c r="V582" s="95"/>
      <c r="X582" s="95"/>
      <c r="Y582" s="94"/>
      <c r="Z582" s="93"/>
      <c r="AA582" s="93"/>
      <c r="AB582" s="93"/>
      <c r="AC582" s="92"/>
      <c r="AD582" s="92"/>
      <c r="AG582" s="92"/>
    </row>
    <row r="583" spans="1:33" s="4" customFormat="1" ht="11.25" customHeight="1" x14ac:dyDescent="0.2">
      <c r="A583" s="26"/>
      <c r="B583" s="25" t="s">
        <v>4</v>
      </c>
      <c r="C583" s="23">
        <f>SUM(C550,C558,C556,C561,C560,C563,C564,C567,C568,C573,C572,C574,C575,C576)</f>
        <v>21</v>
      </c>
      <c r="D583" s="22">
        <f>SUM(D550,D558,D556,D561,D560,D563,D564,D567,D568,D573,D572,D574,D575,D576)</f>
        <v>55261</v>
      </c>
      <c r="E583" s="23">
        <f>SUM(E550,E558,E556,E561,E560,E563,E564,E567,E568,E573,E572,E574,E575,E576)</f>
        <v>64</v>
      </c>
      <c r="F583" s="22">
        <f>SUM(F550,F558,F556,F561,F560,F563,F564,F567,F568,F573,F572,F574,F575,F576)</f>
        <v>570277</v>
      </c>
      <c r="G583" s="23">
        <v>85</v>
      </c>
      <c r="H583" s="22">
        <f>625330+209</f>
        <v>625539</v>
      </c>
      <c r="L583" s="77"/>
      <c r="O583" s="77"/>
      <c r="P583" s="77"/>
      <c r="U583" s="95"/>
      <c r="V583" s="95"/>
      <c r="X583" s="95"/>
      <c r="Y583" s="94"/>
      <c r="Z583" s="93"/>
      <c r="AA583" s="93"/>
      <c r="AB583" s="93"/>
      <c r="AC583" s="92"/>
      <c r="AD583" s="92"/>
      <c r="AG583" s="92"/>
    </row>
    <row r="584" spans="1:33" s="4" customFormat="1" ht="11.25" customHeight="1" x14ac:dyDescent="0.2">
      <c r="A584" s="21"/>
      <c r="B584" s="3"/>
      <c r="C584" s="19"/>
      <c r="D584" s="20"/>
      <c r="E584" s="19"/>
      <c r="F584" s="18"/>
      <c r="G584" s="19"/>
      <c r="H584" s="18"/>
      <c r="L584" s="77"/>
      <c r="O584" s="77"/>
      <c r="P584" s="77"/>
      <c r="U584" s="95"/>
      <c r="V584" s="95"/>
      <c r="X584" s="95"/>
      <c r="Y584" s="94"/>
      <c r="Z584" s="93"/>
      <c r="AA584" s="93"/>
      <c r="AB584" s="93"/>
      <c r="AC584" s="92"/>
      <c r="AD584" s="92"/>
      <c r="AG584" s="92"/>
    </row>
    <row r="585" spans="1:33" s="4" customFormat="1" ht="11.25" customHeight="1" x14ac:dyDescent="0.2">
      <c r="A585" s="26"/>
      <c r="B585" s="25" t="s">
        <v>51</v>
      </c>
      <c r="C585" s="23">
        <f>SUM(C578:C580)</f>
        <v>540</v>
      </c>
      <c r="D585" s="24">
        <f>SUM(D578:D580)</f>
        <v>332271</v>
      </c>
      <c r="E585" s="23">
        <f>SUM(E578:E580)</f>
        <v>835</v>
      </c>
      <c r="F585" s="22">
        <f>SUM(F578:F580)</f>
        <v>740173</v>
      </c>
      <c r="G585" s="23">
        <f>SUM(G578:G580)</f>
        <v>1375</v>
      </c>
      <c r="H585" s="22">
        <f>SUM(H578:H580)</f>
        <v>1072444</v>
      </c>
      <c r="L585" s="77"/>
      <c r="O585" s="77"/>
      <c r="P585" s="77"/>
      <c r="U585" s="95"/>
      <c r="V585" s="95"/>
      <c r="X585" s="95"/>
      <c r="Y585" s="94"/>
      <c r="Z585" s="93"/>
      <c r="AA585" s="93"/>
      <c r="AB585" s="93"/>
      <c r="AC585" s="92"/>
      <c r="AD585" s="92"/>
      <c r="AG585" s="92"/>
    </row>
    <row r="586" spans="1:33" s="4" customFormat="1" ht="11.25" customHeight="1" x14ac:dyDescent="0.2">
      <c r="A586" s="21"/>
      <c r="B586" s="3" t="s">
        <v>50</v>
      </c>
      <c r="C586" s="29" t="s">
        <v>10</v>
      </c>
      <c r="D586" s="28" t="s">
        <v>10</v>
      </c>
      <c r="E586" s="29" t="s">
        <v>10</v>
      </c>
      <c r="F586" s="76" t="s">
        <v>10</v>
      </c>
      <c r="G586" s="19">
        <v>32</v>
      </c>
      <c r="H586" s="18">
        <v>2688</v>
      </c>
      <c r="L586" s="77"/>
      <c r="O586" s="77"/>
      <c r="P586" s="77"/>
      <c r="U586" s="95"/>
      <c r="V586" s="95"/>
      <c r="X586" s="95"/>
      <c r="Y586" s="94"/>
      <c r="Z586" s="93"/>
      <c r="AA586" s="93"/>
      <c r="AB586" s="93"/>
      <c r="AC586" s="92"/>
      <c r="AD586" s="92"/>
      <c r="AG586" s="92"/>
    </row>
    <row r="587" spans="1:33" s="4" customFormat="1" ht="11.25" customHeight="1" thickBot="1" x14ac:dyDescent="0.25">
      <c r="A587" s="17"/>
      <c r="B587" s="16"/>
      <c r="C587" s="15"/>
      <c r="D587" s="14"/>
      <c r="E587" s="15"/>
      <c r="F587" s="14"/>
      <c r="G587" s="13"/>
      <c r="H587" s="13"/>
    </row>
    <row r="588" spans="1:33" s="4" customFormat="1" ht="11.25" customHeight="1" thickBot="1" x14ac:dyDescent="0.25">
      <c r="A588" s="12"/>
      <c r="B588" s="12" t="s">
        <v>3</v>
      </c>
      <c r="C588" s="10">
        <f>SUM(C578:C580)</f>
        <v>540</v>
      </c>
      <c r="D588" s="11">
        <f>SUM(D578:D580)</f>
        <v>332271</v>
      </c>
      <c r="E588" s="10">
        <f>SUM(E578:E580)</f>
        <v>835</v>
      </c>
      <c r="F588" s="9">
        <f>SUM(F578:F580)</f>
        <v>740173</v>
      </c>
      <c r="G588" s="10">
        <f>SUM(G585:G586)</f>
        <v>1407</v>
      </c>
      <c r="H588" s="9">
        <f>SUM(H585:H586)</f>
        <v>1075132</v>
      </c>
      <c r="O588" s="77"/>
      <c r="P588" s="77"/>
      <c r="U588" s="95"/>
      <c r="V588" s="95"/>
      <c r="X588" s="95"/>
      <c r="Y588" s="94"/>
      <c r="Z588" s="93"/>
      <c r="AA588" s="93"/>
      <c r="AB588" s="93"/>
      <c r="AC588" s="92"/>
      <c r="AD588" s="92"/>
      <c r="AG588" s="92"/>
    </row>
    <row r="589" spans="1:33" ht="7.5" customHeight="1" x14ac:dyDescent="0.2">
      <c r="A589" s="8"/>
      <c r="B589" s="8"/>
      <c r="C589" s="68"/>
      <c r="D589" s="68"/>
      <c r="E589" s="68"/>
      <c r="F589" s="68"/>
      <c r="G589" s="68"/>
      <c r="H589" s="68"/>
      <c r="O589" s="2"/>
      <c r="U589" s="90"/>
      <c r="V589" s="90"/>
      <c r="X589" s="90"/>
      <c r="Y589" s="89"/>
      <c r="Z589" s="88"/>
      <c r="AA589" s="88"/>
      <c r="AB589" s="88"/>
      <c r="AC589" s="87"/>
      <c r="AD589" s="87"/>
      <c r="AG589" s="87"/>
    </row>
    <row r="590" spans="1:33" ht="11.25" customHeight="1" x14ac:dyDescent="0.2">
      <c r="A590" s="4" t="s">
        <v>2</v>
      </c>
      <c r="B590" s="7" t="s">
        <v>1</v>
      </c>
      <c r="C590" s="6"/>
      <c r="D590" s="6"/>
      <c r="E590" s="5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1.25" customHeight="1" x14ac:dyDescent="0.2">
      <c r="A591" s="8"/>
      <c r="B591" s="69" t="s">
        <v>0</v>
      </c>
      <c r="C591" s="68"/>
      <c r="D591" s="68"/>
      <c r="E591" s="68"/>
      <c r="F591" s="68"/>
      <c r="G591" s="68"/>
      <c r="H591" s="68"/>
      <c r="L591" s="2"/>
      <c r="O591" s="2"/>
      <c r="U591" s="90"/>
      <c r="V591" s="90"/>
      <c r="X591" s="90"/>
      <c r="Y591" s="89"/>
      <c r="Z591" s="88"/>
      <c r="AA591" s="88"/>
      <c r="AB591" s="88"/>
      <c r="AC591" s="87"/>
      <c r="AD591" s="87"/>
      <c r="AG591" s="87"/>
    </row>
    <row r="595" spans="1:33" ht="15.75" x14ac:dyDescent="0.2">
      <c r="A595" s="67" t="s">
        <v>49</v>
      </c>
      <c r="B595" s="66" t="s">
        <v>60</v>
      </c>
      <c r="C595" s="65"/>
      <c r="D595" s="65"/>
      <c r="E595" s="65"/>
      <c r="F595" s="65"/>
      <c r="G595" s="65"/>
      <c r="H595" s="91"/>
    </row>
    <row r="596" spans="1:33" ht="7.5" customHeight="1" thickBot="1" x14ac:dyDescent="0.25">
      <c r="A596" s="64"/>
      <c r="B596" s="64"/>
      <c r="C596" s="64"/>
      <c r="D596" s="64"/>
      <c r="E596" s="64"/>
      <c r="F596" s="64"/>
      <c r="G596" s="64"/>
      <c r="H596" s="64"/>
    </row>
    <row r="597" spans="1:33" s="96" customFormat="1" ht="15.75" customHeight="1" thickBot="1" x14ac:dyDescent="0.25">
      <c r="A597" s="63" t="s">
        <v>47</v>
      </c>
      <c r="B597" s="55" t="s">
        <v>46</v>
      </c>
      <c r="C597" s="105" t="s">
        <v>45</v>
      </c>
      <c r="D597" s="104"/>
      <c r="E597" s="103" t="s">
        <v>44</v>
      </c>
      <c r="F597" s="102"/>
      <c r="G597" s="101" t="s">
        <v>43</v>
      </c>
      <c r="H597" s="101"/>
      <c r="W597" s="98"/>
    </row>
    <row r="598" spans="1:33" s="96" customFormat="1" ht="26.25" thickBot="1" x14ac:dyDescent="0.25">
      <c r="A598" s="55"/>
      <c r="B598" s="55"/>
      <c r="C598" s="58" t="s">
        <v>42</v>
      </c>
      <c r="D598" s="57" t="s">
        <v>41</v>
      </c>
      <c r="E598" s="58" t="s">
        <v>42</v>
      </c>
      <c r="F598" s="57" t="s">
        <v>41</v>
      </c>
      <c r="G598" s="56" t="s">
        <v>42</v>
      </c>
      <c r="H598" s="56" t="s">
        <v>41</v>
      </c>
      <c r="U598" s="100"/>
      <c r="V598" s="100"/>
      <c r="W598" s="100"/>
      <c r="X598" s="100"/>
      <c r="Y598" s="99"/>
      <c r="Z598" s="98"/>
      <c r="AA598" s="98"/>
      <c r="AB598" s="98"/>
      <c r="AC598" s="97"/>
    </row>
    <row r="599" spans="1:33" s="96" customFormat="1" ht="17.25" customHeight="1" thickBot="1" x14ac:dyDescent="0.25">
      <c r="A599" s="55"/>
      <c r="B599" s="55"/>
      <c r="C599" s="54"/>
      <c r="D599" s="52" t="s">
        <v>40</v>
      </c>
      <c r="E599" s="53"/>
      <c r="F599" s="52" t="s">
        <v>54</v>
      </c>
      <c r="G599" s="51"/>
      <c r="H599" s="50" t="s">
        <v>52</v>
      </c>
    </row>
    <row r="600" spans="1:33" s="4" customFormat="1" ht="11.25" customHeight="1" x14ac:dyDescent="0.2">
      <c r="A600" s="21">
        <v>1</v>
      </c>
      <c r="B600" s="3" t="s">
        <v>37</v>
      </c>
      <c r="C600" s="29">
        <v>1</v>
      </c>
      <c r="D600" s="28">
        <v>3501</v>
      </c>
      <c r="E600" s="19">
        <v>19</v>
      </c>
      <c r="F600" s="20">
        <v>464143</v>
      </c>
      <c r="G600" s="18">
        <v>20</v>
      </c>
      <c r="H600" s="18">
        <v>467644</v>
      </c>
      <c r="I600" s="77"/>
      <c r="L600" s="77"/>
      <c r="O600" s="77"/>
      <c r="P600" s="77"/>
      <c r="Q600" s="77"/>
      <c r="U600" s="95"/>
      <c r="V600" s="95"/>
      <c r="X600" s="95"/>
      <c r="Y600" s="94"/>
      <c r="Z600" s="93"/>
      <c r="AA600" s="93"/>
      <c r="AB600" s="93"/>
      <c r="AC600" s="92"/>
      <c r="AD600" s="92"/>
      <c r="AG600" s="92"/>
    </row>
    <row r="601" spans="1:33" s="4" customFormat="1" ht="11.25" customHeight="1" x14ac:dyDescent="0.2">
      <c r="A601" s="26">
        <v>2</v>
      </c>
      <c r="B601" s="25" t="s">
        <v>36</v>
      </c>
      <c r="C601" s="23">
        <v>186</v>
      </c>
      <c r="D601" s="24">
        <v>88369</v>
      </c>
      <c r="E601" s="23">
        <v>115</v>
      </c>
      <c r="F601" s="24">
        <v>69409</v>
      </c>
      <c r="G601" s="22">
        <v>301</v>
      </c>
      <c r="H601" s="22">
        <v>157778</v>
      </c>
      <c r="I601" s="77"/>
      <c r="L601" s="77"/>
      <c r="O601" s="77"/>
      <c r="P601" s="77"/>
      <c r="Q601" s="77"/>
      <c r="U601" s="95"/>
      <c r="V601" s="95"/>
      <c r="X601" s="95"/>
      <c r="Y601" s="94"/>
      <c r="Z601" s="93"/>
      <c r="AA601" s="93"/>
      <c r="AB601" s="93"/>
      <c r="AC601" s="92"/>
      <c r="AD601" s="92"/>
      <c r="AG601" s="92"/>
    </row>
    <row r="602" spans="1:33" s="4" customFormat="1" ht="11.25" customHeight="1" x14ac:dyDescent="0.2">
      <c r="A602" s="21">
        <v>3</v>
      </c>
      <c r="B602" s="3" t="s">
        <v>35</v>
      </c>
      <c r="C602" s="19">
        <v>216</v>
      </c>
      <c r="D602" s="20">
        <v>69474</v>
      </c>
      <c r="E602" s="19">
        <v>253</v>
      </c>
      <c r="F602" s="20">
        <v>50849</v>
      </c>
      <c r="G602" s="18">
        <v>469</v>
      </c>
      <c r="H602" s="18">
        <v>120323</v>
      </c>
      <c r="I602" s="77"/>
      <c r="L602" s="77"/>
      <c r="O602" s="77"/>
      <c r="P602" s="77"/>
      <c r="U602" s="95"/>
      <c r="V602" s="95"/>
      <c r="X602" s="95"/>
      <c r="Y602" s="94"/>
      <c r="Z602" s="93"/>
      <c r="AA602" s="93"/>
      <c r="AB602" s="93"/>
      <c r="AC602" s="92"/>
      <c r="AD602" s="92"/>
      <c r="AG602" s="92"/>
    </row>
    <row r="603" spans="1:33" s="4" customFormat="1" ht="11.25" customHeight="1" x14ac:dyDescent="0.2">
      <c r="A603" s="26"/>
      <c r="B603" s="79" t="s">
        <v>34</v>
      </c>
      <c r="C603" s="48">
        <v>205</v>
      </c>
      <c r="D603" s="47">
        <v>44143</v>
      </c>
      <c r="E603" s="48">
        <v>241</v>
      </c>
      <c r="F603" s="47">
        <v>46116</v>
      </c>
      <c r="G603" s="46">
        <v>446</v>
      </c>
      <c r="H603" s="46">
        <v>90258</v>
      </c>
      <c r="I603" s="77"/>
      <c r="L603" s="77"/>
      <c r="O603" s="77"/>
      <c r="P603" s="77"/>
      <c r="U603" s="95"/>
      <c r="V603" s="95"/>
      <c r="X603" s="95"/>
      <c r="Y603" s="94"/>
      <c r="Z603" s="93"/>
      <c r="AA603" s="93"/>
      <c r="AB603" s="93"/>
      <c r="AC603" s="92"/>
      <c r="AD603" s="92"/>
      <c r="AG603" s="92"/>
    </row>
    <row r="604" spans="1:33" s="4" customFormat="1" ht="11.25" customHeight="1" x14ac:dyDescent="0.2">
      <c r="A604" s="21"/>
      <c r="B604" s="78" t="s">
        <v>33</v>
      </c>
      <c r="C604" s="44">
        <v>11</v>
      </c>
      <c r="D604" s="43">
        <v>25331</v>
      </c>
      <c r="E604" s="44">
        <v>12</v>
      </c>
      <c r="F604" s="43">
        <v>4733</v>
      </c>
      <c r="G604" s="42">
        <v>23</v>
      </c>
      <c r="H604" s="42">
        <v>30064</v>
      </c>
      <c r="I604" s="77"/>
      <c r="L604" s="77"/>
      <c r="O604" s="77"/>
      <c r="P604" s="77"/>
      <c r="U604" s="95"/>
      <c r="V604" s="95"/>
      <c r="X604" s="95"/>
      <c r="Y604" s="94"/>
      <c r="Z604" s="93"/>
      <c r="AA604" s="93"/>
      <c r="AB604" s="93"/>
      <c r="AC604" s="92"/>
      <c r="AD604" s="92"/>
      <c r="AG604" s="92"/>
    </row>
    <row r="605" spans="1:33" s="4" customFormat="1" ht="11.25" customHeight="1" x14ac:dyDescent="0.2">
      <c r="A605" s="26">
        <v>4</v>
      </c>
      <c r="B605" s="25" t="s">
        <v>32</v>
      </c>
      <c r="C605" s="23">
        <v>51</v>
      </c>
      <c r="D605" s="24">
        <v>53318</v>
      </c>
      <c r="E605" s="23">
        <v>215</v>
      </c>
      <c r="F605" s="24">
        <v>12095</v>
      </c>
      <c r="G605" s="22">
        <v>266</v>
      </c>
      <c r="H605" s="22">
        <v>65414</v>
      </c>
      <c r="I605" s="77"/>
      <c r="L605" s="77"/>
      <c r="U605" s="95"/>
      <c r="V605" s="95"/>
      <c r="X605" s="95"/>
      <c r="Y605" s="94"/>
      <c r="Z605" s="93"/>
      <c r="AA605" s="93"/>
      <c r="AB605" s="93"/>
      <c r="AC605" s="92"/>
      <c r="AD605" s="92"/>
      <c r="AG605" s="92"/>
    </row>
    <row r="606" spans="1:33" s="4" customFormat="1" ht="11.25" customHeight="1" x14ac:dyDescent="0.2">
      <c r="A606" s="21">
        <v>5</v>
      </c>
      <c r="B606" s="3" t="s">
        <v>30</v>
      </c>
      <c r="C606" s="29">
        <v>1</v>
      </c>
      <c r="D606" s="28">
        <v>168</v>
      </c>
      <c r="E606" s="19">
        <v>5</v>
      </c>
      <c r="F606" s="20">
        <v>44617</v>
      </c>
      <c r="G606" s="18">
        <v>6</v>
      </c>
      <c r="H606" s="18">
        <v>44786</v>
      </c>
      <c r="I606" s="77"/>
      <c r="L606" s="77"/>
      <c r="O606" s="77"/>
      <c r="P606" s="77"/>
      <c r="U606" s="95"/>
      <c r="V606" s="95"/>
      <c r="X606" s="95"/>
      <c r="Y606" s="94"/>
      <c r="Z606" s="93"/>
      <c r="AA606" s="93"/>
      <c r="AB606" s="93"/>
      <c r="AC606" s="92"/>
      <c r="AD606" s="92"/>
      <c r="AG606" s="92"/>
    </row>
    <row r="607" spans="1:33" s="4" customFormat="1" ht="11.25" customHeight="1" x14ac:dyDescent="0.2">
      <c r="A607" s="26">
        <v>6</v>
      </c>
      <c r="B607" s="25" t="s">
        <v>31</v>
      </c>
      <c r="C607" s="31" t="s">
        <v>10</v>
      </c>
      <c r="D607" s="30" t="s">
        <v>10</v>
      </c>
      <c r="E607" s="23">
        <v>11</v>
      </c>
      <c r="F607" s="24">
        <v>39017</v>
      </c>
      <c r="G607" s="22">
        <v>11</v>
      </c>
      <c r="H607" s="22">
        <v>39017</v>
      </c>
      <c r="I607" s="77"/>
      <c r="L607" s="77"/>
      <c r="U607" s="95"/>
      <c r="V607" s="95"/>
      <c r="X607" s="95"/>
      <c r="Y607" s="94"/>
      <c r="Z607" s="93"/>
      <c r="AA607" s="93"/>
      <c r="AB607" s="93"/>
      <c r="AC607" s="92"/>
      <c r="AD607" s="92"/>
      <c r="AG607" s="92"/>
    </row>
    <row r="608" spans="1:33" s="4" customFormat="1" ht="11.25" customHeight="1" x14ac:dyDescent="0.2">
      <c r="A608" s="21">
        <v>7</v>
      </c>
      <c r="B608" s="3" t="s">
        <v>29</v>
      </c>
      <c r="C608" s="19">
        <v>6</v>
      </c>
      <c r="D608" s="20">
        <v>12223</v>
      </c>
      <c r="E608" s="19">
        <v>24</v>
      </c>
      <c r="F608" s="20">
        <v>23670</v>
      </c>
      <c r="G608" s="18">
        <v>30</v>
      </c>
      <c r="H608" s="18">
        <v>35893</v>
      </c>
      <c r="I608" s="77"/>
      <c r="L608" s="77"/>
      <c r="O608" s="77"/>
      <c r="P608" s="77"/>
      <c r="Q608" s="77"/>
      <c r="U608" s="95"/>
      <c r="V608" s="95"/>
      <c r="X608" s="95"/>
      <c r="Y608" s="94"/>
      <c r="Z608" s="93"/>
      <c r="AA608" s="93"/>
      <c r="AB608" s="93"/>
      <c r="AC608" s="92"/>
      <c r="AD608" s="92"/>
      <c r="AG608" s="92"/>
    </row>
    <row r="609" spans="1:33" s="4" customFormat="1" ht="11.25" customHeight="1" x14ac:dyDescent="0.2">
      <c r="A609" s="26">
        <v>8</v>
      </c>
      <c r="B609" s="25" t="s">
        <v>28</v>
      </c>
      <c r="C609" s="23">
        <v>11</v>
      </c>
      <c r="D609" s="24">
        <v>27055</v>
      </c>
      <c r="E609" s="23">
        <v>8</v>
      </c>
      <c r="F609" s="24">
        <v>5863</v>
      </c>
      <c r="G609" s="22">
        <v>19</v>
      </c>
      <c r="H609" s="22">
        <v>32918</v>
      </c>
      <c r="I609" s="77"/>
      <c r="L609" s="77"/>
      <c r="O609" s="77"/>
      <c r="P609" s="77"/>
      <c r="Q609" s="77"/>
      <c r="U609" s="95"/>
      <c r="V609" s="95"/>
      <c r="X609" s="95"/>
      <c r="Y609" s="94"/>
      <c r="Z609" s="93"/>
      <c r="AA609" s="93"/>
      <c r="AB609" s="93"/>
      <c r="AC609" s="92"/>
      <c r="AD609" s="92"/>
      <c r="AG609" s="92"/>
    </row>
    <row r="610" spans="1:33" s="4" customFormat="1" ht="11.25" customHeight="1" x14ac:dyDescent="0.2">
      <c r="A610" s="21">
        <v>9</v>
      </c>
      <c r="B610" s="3" t="s">
        <v>27</v>
      </c>
      <c r="C610" s="19">
        <v>8</v>
      </c>
      <c r="D610" s="20">
        <v>24370</v>
      </c>
      <c r="E610" s="19">
        <v>4</v>
      </c>
      <c r="F610" s="20">
        <v>7659</v>
      </c>
      <c r="G610" s="18">
        <v>12</v>
      </c>
      <c r="H610" s="18">
        <v>32028</v>
      </c>
      <c r="I610" s="77"/>
      <c r="L610" s="77"/>
      <c r="U610" s="95"/>
      <c r="V610" s="95"/>
      <c r="X610" s="95"/>
      <c r="Y610" s="94"/>
      <c r="Z610" s="93"/>
      <c r="AA610" s="93"/>
      <c r="AB610" s="93"/>
      <c r="AC610" s="92"/>
      <c r="AD610" s="92"/>
      <c r="AG610" s="92"/>
    </row>
    <row r="611" spans="1:33" s="4" customFormat="1" ht="11.25" customHeight="1" x14ac:dyDescent="0.2">
      <c r="A611" s="26">
        <v>10</v>
      </c>
      <c r="B611" s="25" t="s">
        <v>25</v>
      </c>
      <c r="C611" s="31" t="s">
        <v>10</v>
      </c>
      <c r="D611" s="30" t="s">
        <v>10</v>
      </c>
      <c r="E611" s="23">
        <v>4</v>
      </c>
      <c r="F611" s="24">
        <v>29627</v>
      </c>
      <c r="G611" s="22">
        <v>4</v>
      </c>
      <c r="H611" s="22">
        <v>29627</v>
      </c>
    </row>
    <row r="612" spans="1:33" s="4" customFormat="1" ht="11.25" customHeight="1" x14ac:dyDescent="0.2">
      <c r="A612" s="21">
        <v>11</v>
      </c>
      <c r="B612" s="3" t="s">
        <v>22</v>
      </c>
      <c r="C612" s="19">
        <v>11</v>
      </c>
      <c r="D612" s="20">
        <v>17053</v>
      </c>
      <c r="E612" s="19">
        <v>37</v>
      </c>
      <c r="F612" s="18">
        <v>9198</v>
      </c>
      <c r="G612" s="19">
        <v>48</v>
      </c>
      <c r="H612" s="18">
        <v>26251</v>
      </c>
      <c r="L612" s="77"/>
      <c r="O612" s="77"/>
      <c r="P612" s="77"/>
      <c r="U612" s="95"/>
      <c r="V612" s="95"/>
      <c r="X612" s="95"/>
      <c r="Y612" s="94"/>
      <c r="Z612" s="93"/>
      <c r="AA612" s="93"/>
      <c r="AB612" s="93"/>
      <c r="AC612" s="92"/>
      <c r="AD612" s="92"/>
      <c r="AG612" s="92"/>
    </row>
    <row r="613" spans="1:33" s="4" customFormat="1" ht="11.25" customHeight="1" x14ac:dyDescent="0.2">
      <c r="A613" s="26">
        <v>12</v>
      </c>
      <c r="B613" s="25" t="s">
        <v>24</v>
      </c>
      <c r="C613" s="23">
        <v>1</v>
      </c>
      <c r="D613" s="24">
        <v>7046</v>
      </c>
      <c r="E613" s="23">
        <v>4</v>
      </c>
      <c r="F613" s="24">
        <v>18599</v>
      </c>
      <c r="G613" s="22">
        <v>5</v>
      </c>
      <c r="H613" s="22">
        <v>25645</v>
      </c>
    </row>
    <row r="614" spans="1:33" s="4" customFormat="1" ht="11.25" customHeight="1" x14ac:dyDescent="0.2">
      <c r="A614" s="21">
        <v>13</v>
      </c>
      <c r="B614" s="3" t="s">
        <v>26</v>
      </c>
      <c r="C614" s="19">
        <v>65</v>
      </c>
      <c r="D614" s="20">
        <v>15806</v>
      </c>
      <c r="E614" s="19">
        <v>49</v>
      </c>
      <c r="F614" s="20">
        <v>8907</v>
      </c>
      <c r="G614" s="18">
        <v>114</v>
      </c>
      <c r="H614" s="18">
        <v>24712</v>
      </c>
    </row>
    <row r="615" spans="1:33" s="4" customFormat="1" ht="11.25" customHeight="1" x14ac:dyDescent="0.2">
      <c r="A615" s="113">
        <v>14</v>
      </c>
      <c r="B615" s="112" t="s">
        <v>23</v>
      </c>
      <c r="C615" s="109">
        <v>9</v>
      </c>
      <c r="D615" s="118">
        <v>24275</v>
      </c>
      <c r="E615" s="109" t="s">
        <v>10</v>
      </c>
      <c r="F615" s="108" t="s">
        <v>10</v>
      </c>
      <c r="G615" s="107">
        <v>9</v>
      </c>
      <c r="H615" s="107">
        <v>24275</v>
      </c>
      <c r="I615" s="77"/>
      <c r="L615" s="77"/>
      <c r="U615" s="95"/>
      <c r="V615" s="95"/>
      <c r="X615" s="95"/>
      <c r="Y615" s="94"/>
      <c r="Z615" s="93"/>
      <c r="AA615" s="93"/>
      <c r="AB615" s="93"/>
      <c r="AC615" s="92"/>
      <c r="AD615" s="92"/>
      <c r="AG615" s="92"/>
    </row>
    <row r="616" spans="1:33" s="4" customFormat="1" ht="11.25" customHeight="1" x14ac:dyDescent="0.2">
      <c r="A616" s="21">
        <v>15</v>
      </c>
      <c r="B616" s="3" t="s">
        <v>21</v>
      </c>
      <c r="C616" s="19">
        <v>8</v>
      </c>
      <c r="D616" s="20">
        <v>12281</v>
      </c>
      <c r="E616" s="19">
        <v>51</v>
      </c>
      <c r="F616" s="20">
        <v>8330</v>
      </c>
      <c r="G616" s="18">
        <v>59</v>
      </c>
      <c r="H616" s="18">
        <v>20611</v>
      </c>
      <c r="I616" s="77"/>
      <c r="L616" s="77"/>
      <c r="U616" s="95"/>
      <c r="V616" s="95"/>
      <c r="X616" s="95"/>
      <c r="Y616" s="94"/>
      <c r="Z616" s="93"/>
      <c r="AA616" s="93"/>
      <c r="AB616" s="93"/>
      <c r="AC616" s="92"/>
      <c r="AD616" s="92"/>
      <c r="AG616" s="92"/>
    </row>
    <row r="617" spans="1:33" s="4" customFormat="1" ht="11.25" customHeight="1" x14ac:dyDescent="0.2">
      <c r="A617" s="26">
        <v>16</v>
      </c>
      <c r="B617" s="25" t="s">
        <v>20</v>
      </c>
      <c r="C617" s="31" t="s">
        <v>10</v>
      </c>
      <c r="D617" s="30" t="s">
        <v>10</v>
      </c>
      <c r="E617" s="23">
        <v>1</v>
      </c>
      <c r="F617" s="24">
        <v>8025</v>
      </c>
      <c r="G617" s="22">
        <v>1</v>
      </c>
      <c r="H617" s="22">
        <v>8025</v>
      </c>
      <c r="I617" s="77"/>
      <c r="L617" s="77"/>
      <c r="O617" s="77"/>
      <c r="P617" s="77"/>
      <c r="U617" s="95"/>
      <c r="V617" s="95"/>
      <c r="X617" s="95"/>
      <c r="Y617" s="94"/>
      <c r="Z617" s="93"/>
      <c r="AA617" s="93"/>
      <c r="AB617" s="93"/>
      <c r="AC617" s="92"/>
      <c r="AD617" s="92"/>
      <c r="AG617" s="92"/>
    </row>
    <row r="618" spans="1:33" s="4" customFormat="1" ht="11.25" customHeight="1" x14ac:dyDescent="0.2">
      <c r="A618" s="21">
        <v>17</v>
      </c>
      <c r="B618" s="3" t="s">
        <v>17</v>
      </c>
      <c r="C618" s="29" t="s">
        <v>10</v>
      </c>
      <c r="D618" s="28" t="s">
        <v>10</v>
      </c>
      <c r="E618" s="19">
        <v>2</v>
      </c>
      <c r="F618" s="20">
        <v>3843</v>
      </c>
      <c r="G618" s="18">
        <v>2</v>
      </c>
      <c r="H618" s="18">
        <v>3843</v>
      </c>
      <c r="I618" s="77"/>
      <c r="U618" s="95"/>
      <c r="V618" s="95"/>
      <c r="X618" s="95"/>
      <c r="Y618" s="94"/>
      <c r="Z618" s="93"/>
      <c r="AA618" s="93"/>
      <c r="AB618" s="93"/>
      <c r="AC618" s="92"/>
      <c r="AD618" s="92"/>
      <c r="AG618" s="92"/>
    </row>
    <row r="619" spans="1:33" s="4" customFormat="1" ht="11.25" customHeight="1" x14ac:dyDescent="0.2">
      <c r="A619" s="26">
        <v>18</v>
      </c>
      <c r="B619" s="25" t="s">
        <v>19</v>
      </c>
      <c r="C619" s="23">
        <v>2</v>
      </c>
      <c r="D619" s="24">
        <v>753</v>
      </c>
      <c r="E619" s="23">
        <v>19</v>
      </c>
      <c r="F619" s="24">
        <v>2107</v>
      </c>
      <c r="G619" s="22">
        <v>21</v>
      </c>
      <c r="H619" s="22">
        <v>2860</v>
      </c>
      <c r="O619" s="77"/>
      <c r="P619" s="77"/>
      <c r="Q619" s="77"/>
      <c r="U619" s="95"/>
      <c r="V619" s="95"/>
      <c r="X619" s="95"/>
      <c r="Y619" s="94"/>
      <c r="Z619" s="93"/>
      <c r="AA619" s="93"/>
      <c r="AB619" s="93"/>
      <c r="AC619" s="92"/>
      <c r="AD619" s="92"/>
      <c r="AG619" s="92"/>
    </row>
    <row r="620" spans="1:33" s="4" customFormat="1" ht="11.25" customHeight="1" x14ac:dyDescent="0.2">
      <c r="A620" s="21">
        <v>19</v>
      </c>
      <c r="B620" s="4" t="s">
        <v>13</v>
      </c>
      <c r="C620" s="29" t="s">
        <v>10</v>
      </c>
      <c r="D620" s="28" t="s">
        <v>10</v>
      </c>
      <c r="E620" s="34">
        <v>1</v>
      </c>
      <c r="F620" s="33">
        <v>2842</v>
      </c>
      <c r="G620" s="32">
        <v>1</v>
      </c>
      <c r="H620" s="32">
        <v>2842</v>
      </c>
      <c r="I620" s="77"/>
      <c r="L620" s="77"/>
      <c r="U620" s="95"/>
      <c r="V620" s="95"/>
      <c r="X620" s="95"/>
      <c r="Y620" s="94"/>
      <c r="Z620" s="93"/>
      <c r="AA620" s="93"/>
      <c r="AB620" s="93"/>
      <c r="AC620" s="92"/>
      <c r="AD620" s="92"/>
      <c r="AG620" s="92"/>
    </row>
    <row r="621" spans="1:33" s="4" customFormat="1" ht="11.25" customHeight="1" x14ac:dyDescent="0.2">
      <c r="A621" s="26">
        <v>20</v>
      </c>
      <c r="B621" s="25" t="s">
        <v>16</v>
      </c>
      <c r="C621" s="23">
        <v>5</v>
      </c>
      <c r="D621" s="24">
        <v>789</v>
      </c>
      <c r="E621" s="23">
        <v>18</v>
      </c>
      <c r="F621" s="24">
        <v>1544</v>
      </c>
      <c r="G621" s="22">
        <v>23</v>
      </c>
      <c r="H621" s="22">
        <v>2333</v>
      </c>
      <c r="I621" s="77"/>
      <c r="L621" s="77"/>
      <c r="O621" s="77"/>
      <c r="P621" s="77"/>
      <c r="Q621" s="77"/>
      <c r="U621" s="95"/>
      <c r="V621" s="95"/>
      <c r="X621" s="95"/>
      <c r="Y621" s="94"/>
      <c r="Z621" s="93"/>
      <c r="AA621" s="93"/>
      <c r="AB621" s="93"/>
      <c r="AC621" s="92"/>
      <c r="AD621" s="92"/>
      <c r="AG621" s="92"/>
    </row>
    <row r="622" spans="1:33" s="4" customFormat="1" ht="11.25" customHeight="1" x14ac:dyDescent="0.2">
      <c r="A622" s="21">
        <v>21</v>
      </c>
      <c r="B622" s="3" t="s">
        <v>14</v>
      </c>
      <c r="C622" s="29" t="s">
        <v>10</v>
      </c>
      <c r="D622" s="28" t="s">
        <v>10</v>
      </c>
      <c r="E622" s="19">
        <v>1</v>
      </c>
      <c r="F622" s="20">
        <v>1477</v>
      </c>
      <c r="G622" s="18">
        <v>1</v>
      </c>
      <c r="H622" s="18">
        <v>1477</v>
      </c>
    </row>
    <row r="623" spans="1:33" s="4" customFormat="1" ht="11.25" customHeight="1" x14ac:dyDescent="0.2">
      <c r="A623" s="26">
        <v>22</v>
      </c>
      <c r="B623" s="25" t="s">
        <v>15</v>
      </c>
      <c r="C623" s="23">
        <v>1</v>
      </c>
      <c r="D623" s="24">
        <v>441</v>
      </c>
      <c r="E623" s="23">
        <v>6</v>
      </c>
      <c r="F623" s="24">
        <v>1023</v>
      </c>
      <c r="G623" s="22">
        <v>7</v>
      </c>
      <c r="H623" s="22">
        <v>1463</v>
      </c>
    </row>
    <row r="624" spans="1:33" s="4" customFormat="1" ht="11.25" customHeight="1" x14ac:dyDescent="0.2">
      <c r="A624" s="21">
        <v>23</v>
      </c>
      <c r="B624" s="3" t="s">
        <v>12</v>
      </c>
      <c r="C624" s="29" t="s">
        <v>10</v>
      </c>
      <c r="D624" s="28" t="s">
        <v>10</v>
      </c>
      <c r="E624" s="19">
        <v>2</v>
      </c>
      <c r="F624" s="20">
        <v>247</v>
      </c>
      <c r="G624" s="18">
        <v>2</v>
      </c>
      <c r="H624" s="18">
        <v>247</v>
      </c>
      <c r="L624" s="77"/>
      <c r="U624" s="95"/>
      <c r="V624" s="95"/>
      <c r="X624" s="95"/>
      <c r="Y624" s="94"/>
      <c r="Z624" s="93"/>
      <c r="AA624" s="93"/>
      <c r="AB624" s="93"/>
      <c r="AC624" s="92"/>
      <c r="AD624" s="92"/>
      <c r="AG624" s="92"/>
    </row>
    <row r="625" spans="1:33" s="4" customFormat="1" ht="11.25" customHeight="1" x14ac:dyDescent="0.2">
      <c r="A625" s="26">
        <v>24</v>
      </c>
      <c r="B625" s="25" t="s">
        <v>11</v>
      </c>
      <c r="C625" s="31" t="s">
        <v>10</v>
      </c>
      <c r="D625" s="30" t="s">
        <v>10</v>
      </c>
      <c r="E625" s="23">
        <v>2</v>
      </c>
      <c r="F625" s="24">
        <v>229</v>
      </c>
      <c r="G625" s="22">
        <v>2</v>
      </c>
      <c r="H625" s="22">
        <v>229</v>
      </c>
      <c r="L625" s="77"/>
      <c r="O625" s="77"/>
      <c r="P625" s="77"/>
      <c r="U625" s="95"/>
      <c r="V625" s="95"/>
      <c r="W625" s="95"/>
      <c r="X625" s="95"/>
      <c r="Y625" s="94"/>
      <c r="Z625" s="93"/>
      <c r="AA625" s="93"/>
      <c r="AB625" s="93"/>
      <c r="AC625" s="92"/>
      <c r="AD625" s="92"/>
      <c r="AG625" s="92"/>
    </row>
    <row r="626" spans="1:33" s="4" customFormat="1" ht="11.25" customHeight="1" x14ac:dyDescent="0.2">
      <c r="A626" s="21">
        <v>25</v>
      </c>
      <c r="B626" s="3" t="s">
        <v>9</v>
      </c>
      <c r="C626" s="29">
        <v>1</v>
      </c>
      <c r="D626" s="28">
        <v>67</v>
      </c>
      <c r="E626" s="19">
        <v>1</v>
      </c>
      <c r="F626" s="20">
        <v>2</v>
      </c>
      <c r="G626" s="18">
        <v>2</v>
      </c>
      <c r="H626" s="18">
        <v>69</v>
      </c>
      <c r="O626" s="77"/>
      <c r="Q626" s="77"/>
      <c r="U626" s="95"/>
      <c r="V626" s="95"/>
      <c r="X626" s="95"/>
      <c r="Y626" s="94"/>
      <c r="Z626" s="93"/>
      <c r="AA626" s="93"/>
      <c r="AB626" s="93"/>
      <c r="AC626" s="92"/>
      <c r="AD626" s="92"/>
      <c r="AG626" s="92"/>
    </row>
    <row r="627" spans="1:33" s="4" customFormat="1" ht="11.25" customHeight="1" x14ac:dyDescent="0.2">
      <c r="A627" s="115"/>
      <c r="B627" s="115"/>
      <c r="C627" s="116"/>
      <c r="D627" s="115"/>
      <c r="E627" s="116"/>
      <c r="F627" s="115"/>
      <c r="G627" s="116"/>
      <c r="H627" s="115"/>
      <c r="O627" s="77"/>
      <c r="Q627" s="77"/>
      <c r="U627" s="95"/>
      <c r="V627" s="95"/>
      <c r="X627" s="95"/>
      <c r="Y627" s="94"/>
      <c r="Z627" s="93"/>
      <c r="AA627" s="93"/>
      <c r="AB627" s="93"/>
      <c r="AC627" s="92"/>
      <c r="AD627" s="92"/>
      <c r="AG627" s="92"/>
    </row>
    <row r="628" spans="1:33" s="4" customFormat="1" ht="11.25" customHeight="1" x14ac:dyDescent="0.2">
      <c r="A628" s="21"/>
      <c r="B628" s="3" t="s">
        <v>8</v>
      </c>
      <c r="C628" s="19">
        <v>533</v>
      </c>
      <c r="D628" s="20">
        <v>232512</v>
      </c>
      <c r="E628" s="19">
        <v>745</v>
      </c>
      <c r="F628" s="18">
        <v>157705</v>
      </c>
      <c r="G628" s="19">
        <v>1278</v>
      </c>
      <c r="H628" s="18">
        <v>390218</v>
      </c>
      <c r="O628" s="77"/>
      <c r="Q628" s="77"/>
      <c r="U628" s="95"/>
      <c r="V628" s="95"/>
      <c r="X628" s="95"/>
      <c r="Y628" s="94"/>
      <c r="Z628" s="93"/>
      <c r="AA628" s="93"/>
      <c r="AB628" s="93"/>
      <c r="AC628" s="92"/>
      <c r="AD628" s="92"/>
      <c r="AG628" s="92"/>
    </row>
    <row r="629" spans="1:33" s="4" customFormat="1" ht="11.25" customHeight="1" x14ac:dyDescent="0.2">
      <c r="A629" s="26"/>
      <c r="B629" s="25" t="s">
        <v>7</v>
      </c>
      <c r="C629" s="23">
        <v>30</v>
      </c>
      <c r="D629" s="24">
        <v>65117</v>
      </c>
      <c r="E629" s="23">
        <v>69</v>
      </c>
      <c r="F629" s="22">
        <v>81469</v>
      </c>
      <c r="G629" s="23">
        <v>99</v>
      </c>
      <c r="H629" s="22">
        <v>146586</v>
      </c>
      <c r="O629" s="77"/>
      <c r="Q629" s="77"/>
      <c r="U629" s="95"/>
      <c r="V629" s="95"/>
      <c r="X629" s="95"/>
      <c r="Y629" s="94"/>
      <c r="Z629" s="93"/>
      <c r="AA629" s="93"/>
      <c r="AB629" s="93"/>
      <c r="AC629" s="92"/>
      <c r="AD629" s="92"/>
      <c r="AG629" s="92"/>
    </row>
    <row r="630" spans="1:33" s="4" customFormat="1" ht="11.25" customHeight="1" x14ac:dyDescent="0.2">
      <c r="A630" s="21"/>
      <c r="B630" s="3" t="s">
        <v>6</v>
      </c>
      <c r="C630" s="19">
        <v>20</v>
      </c>
      <c r="D630" s="20">
        <f>59450-90</f>
        <v>59360</v>
      </c>
      <c r="E630" s="19">
        <v>38</v>
      </c>
      <c r="F630" s="18">
        <v>574147</v>
      </c>
      <c r="G630" s="19">
        <v>58</v>
      </c>
      <c r="H630" s="18">
        <f>633597-90</f>
        <v>633507</v>
      </c>
      <c r="O630" s="77"/>
      <c r="Q630" s="77"/>
      <c r="U630" s="95"/>
      <c r="V630" s="95"/>
      <c r="X630" s="95"/>
      <c r="Y630" s="94"/>
      <c r="Z630" s="93"/>
      <c r="AA630" s="93"/>
      <c r="AB630" s="93"/>
      <c r="AC630" s="92"/>
      <c r="AD630" s="92"/>
      <c r="AG630" s="92"/>
    </row>
    <row r="631" spans="1:33" s="4" customFormat="1" ht="11.25" customHeight="1" x14ac:dyDescent="0.2">
      <c r="A631" s="26"/>
      <c r="B631" s="25"/>
      <c r="C631" s="23"/>
      <c r="D631" s="24"/>
      <c r="E631" s="23"/>
      <c r="F631" s="22"/>
      <c r="G631" s="23"/>
      <c r="H631" s="22"/>
      <c r="O631" s="77"/>
      <c r="Q631" s="77"/>
      <c r="U631" s="95"/>
      <c r="V631" s="95"/>
      <c r="X631" s="95"/>
      <c r="Y631" s="94"/>
      <c r="Z631" s="93"/>
      <c r="AA631" s="93"/>
      <c r="AB631" s="93"/>
      <c r="AC631" s="92"/>
      <c r="AD631" s="92"/>
      <c r="AG631" s="92"/>
    </row>
    <row r="632" spans="1:33" s="4" customFormat="1" ht="11.25" customHeight="1" x14ac:dyDescent="0.2">
      <c r="A632" s="21"/>
      <c r="B632" s="3" t="s">
        <v>5</v>
      </c>
      <c r="C632" s="19">
        <f>SUM(C601,C602,C605,C608,C609,C614,C612,C616,C619,C620,C621)</f>
        <v>561</v>
      </c>
      <c r="D632" s="18">
        <f>SUM(D601,D602,D605,D608,D609,D614,D612,D616,D619,D620,D621)</f>
        <v>297121</v>
      </c>
      <c r="E632" s="19">
        <f>SUM(E601,E602,E605,E608,E609,E614,E612,E616,E619,E620,E621)</f>
        <v>790</v>
      </c>
      <c r="F632" s="18">
        <f>SUM(F601,F602,F605,F608,F609,F614,F612,F616,F619,F620,F621)</f>
        <v>194814</v>
      </c>
      <c r="G632" s="19">
        <v>1351</v>
      </c>
      <c r="H632" s="18">
        <v>491935</v>
      </c>
      <c r="O632" s="77"/>
      <c r="Q632" s="77"/>
      <c r="U632" s="95"/>
      <c r="V632" s="95"/>
      <c r="X632" s="95"/>
      <c r="Y632" s="94"/>
      <c r="Z632" s="93"/>
      <c r="AA632" s="93"/>
      <c r="AB632" s="93"/>
      <c r="AC632" s="92"/>
      <c r="AD632" s="92"/>
      <c r="AG632" s="92"/>
    </row>
    <row r="633" spans="1:33" s="4" customFormat="1" ht="11.25" customHeight="1" x14ac:dyDescent="0.2">
      <c r="A633" s="26"/>
      <c r="B633" s="25" t="s">
        <v>4</v>
      </c>
      <c r="C633" s="23">
        <f>SUM(C600,C607,C606,C610,C611,C613,C615,C617,C618,C623,C622,C624,C625,C626)</f>
        <v>22</v>
      </c>
      <c r="D633" s="22">
        <f>SUM(D600,D607,D606,D610,D611,D613,D615,D617,D618,D623,D622,D624,D625,D626)</f>
        <v>59868</v>
      </c>
      <c r="E633" s="23">
        <f>SUM(E600,E607,E606,E610,E611,E613,E615,E617,E618,E623,E622,E624,E625,E626)</f>
        <v>62</v>
      </c>
      <c r="F633" s="22">
        <f>SUM(F600,F607,F606,F610,F611,F613,F615,F617,F618,F623,F622,F624,F625,F626)</f>
        <v>618508</v>
      </c>
      <c r="G633" s="23">
        <v>84</v>
      </c>
      <c r="H633" s="22">
        <f>678467-90</f>
        <v>678377</v>
      </c>
      <c r="L633" s="77"/>
      <c r="O633" s="77"/>
      <c r="P633" s="77"/>
      <c r="U633" s="95"/>
      <c r="V633" s="95"/>
      <c r="X633" s="95"/>
      <c r="Y633" s="94"/>
      <c r="Z633" s="93"/>
      <c r="AA633" s="93"/>
      <c r="AB633" s="93"/>
      <c r="AC633" s="92"/>
      <c r="AD633" s="92"/>
      <c r="AG633" s="92"/>
    </row>
    <row r="634" spans="1:33" s="4" customFormat="1" ht="11.25" customHeight="1" x14ac:dyDescent="0.2">
      <c r="A634" s="21"/>
      <c r="B634" s="3"/>
      <c r="C634" s="19"/>
      <c r="D634" s="20"/>
      <c r="E634" s="19"/>
      <c r="F634" s="18"/>
      <c r="G634" s="19"/>
      <c r="H634" s="18"/>
      <c r="L634" s="77"/>
      <c r="O634" s="77"/>
      <c r="P634" s="77"/>
      <c r="U634" s="95"/>
      <c r="V634" s="95"/>
      <c r="X634" s="95"/>
      <c r="Y634" s="94"/>
      <c r="Z634" s="93"/>
      <c r="AA634" s="93"/>
      <c r="AB634" s="93"/>
      <c r="AC634" s="92"/>
      <c r="AD634" s="92"/>
      <c r="AG634" s="92"/>
    </row>
    <row r="635" spans="1:33" s="4" customFormat="1" ht="11.25" customHeight="1" x14ac:dyDescent="0.2">
      <c r="A635" s="26"/>
      <c r="B635" s="25" t="s">
        <v>51</v>
      </c>
      <c r="C635" s="23">
        <f>SUM(C600:C602,C605:C626)</f>
        <v>583</v>
      </c>
      <c r="D635" s="24">
        <f>SUM(D628:D630)</f>
        <v>356989</v>
      </c>
      <c r="E635" s="23">
        <f>SUM(E628:E630)</f>
        <v>852</v>
      </c>
      <c r="F635" s="22">
        <f>SUM(F628:F630)</f>
        <v>813321</v>
      </c>
      <c r="G635" s="23">
        <v>1435</v>
      </c>
      <c r="H635" s="22">
        <f>1170401-90</f>
        <v>1170311</v>
      </c>
      <c r="L635" s="77"/>
      <c r="O635" s="77"/>
      <c r="P635" s="77"/>
      <c r="U635" s="95"/>
      <c r="V635" s="95"/>
      <c r="X635" s="95"/>
      <c r="Y635" s="94"/>
      <c r="Z635" s="93"/>
      <c r="AA635" s="93"/>
      <c r="AB635" s="93"/>
      <c r="AC635" s="92"/>
      <c r="AD635" s="92"/>
      <c r="AG635" s="92"/>
    </row>
    <row r="636" spans="1:33" s="4" customFormat="1" ht="11.25" customHeight="1" x14ac:dyDescent="0.2">
      <c r="A636" s="21"/>
      <c r="B636" s="3" t="s">
        <v>50</v>
      </c>
      <c r="C636" s="29" t="s">
        <v>10</v>
      </c>
      <c r="D636" s="28" t="s">
        <v>10</v>
      </c>
      <c r="E636" s="29" t="s">
        <v>10</v>
      </c>
      <c r="F636" s="76" t="s">
        <v>10</v>
      </c>
      <c r="G636" s="19">
        <v>23</v>
      </c>
      <c r="H636" s="18">
        <v>1408</v>
      </c>
      <c r="L636" s="77"/>
      <c r="O636" s="77"/>
      <c r="P636" s="77"/>
      <c r="U636" s="95"/>
      <c r="V636" s="95"/>
      <c r="X636" s="95"/>
      <c r="Y636" s="94"/>
      <c r="Z636" s="93"/>
      <c r="AA636" s="93"/>
      <c r="AB636" s="93"/>
      <c r="AC636" s="92"/>
      <c r="AD636" s="92"/>
      <c r="AG636" s="92"/>
    </row>
    <row r="637" spans="1:33" s="4" customFormat="1" ht="11.25" customHeight="1" thickBot="1" x14ac:dyDescent="0.25">
      <c r="A637" s="17"/>
      <c r="B637" s="16"/>
      <c r="C637" s="15"/>
      <c r="D637" s="14"/>
      <c r="E637" s="15"/>
      <c r="F637" s="14"/>
      <c r="G637" s="13"/>
      <c r="H637" s="13"/>
    </row>
    <row r="638" spans="1:33" s="4" customFormat="1" ht="11.25" customHeight="1" thickBot="1" x14ac:dyDescent="0.25">
      <c r="A638" s="12"/>
      <c r="B638" s="12" t="s">
        <v>3</v>
      </c>
      <c r="C638" s="10">
        <f>SUM(C628:C630)</f>
        <v>583</v>
      </c>
      <c r="D638" s="11">
        <f>SUM(D628:D630)</f>
        <v>356989</v>
      </c>
      <c r="E638" s="10">
        <f>SUM(E628:E630)</f>
        <v>852</v>
      </c>
      <c r="F638" s="9">
        <f>SUM(F628:F630)</f>
        <v>813321</v>
      </c>
      <c r="G638" s="10">
        <f>SUM(G635:G636)</f>
        <v>1458</v>
      </c>
      <c r="H638" s="9">
        <f>SUM(H635:H636)</f>
        <v>1171719</v>
      </c>
      <c r="O638" s="77"/>
      <c r="P638" s="77"/>
      <c r="U638" s="95"/>
      <c r="V638" s="95"/>
      <c r="X638" s="95"/>
      <c r="Y638" s="94"/>
      <c r="Z638" s="93"/>
      <c r="AA638" s="93"/>
      <c r="AB638" s="93"/>
      <c r="AC638" s="92"/>
      <c r="AD638" s="92"/>
      <c r="AG638" s="92"/>
    </row>
    <row r="639" spans="1:33" ht="7.5" customHeight="1" x14ac:dyDescent="0.2">
      <c r="A639" s="8"/>
      <c r="B639" s="8"/>
      <c r="C639" s="68"/>
      <c r="D639" s="68"/>
      <c r="E639" s="68"/>
      <c r="F639" s="68"/>
      <c r="G639" s="68"/>
      <c r="H639" s="68"/>
      <c r="O639" s="2"/>
      <c r="U639" s="90"/>
      <c r="V639" s="90"/>
      <c r="X639" s="90"/>
      <c r="Y639" s="89"/>
      <c r="Z639" s="88"/>
      <c r="AA639" s="88"/>
      <c r="AB639" s="88"/>
      <c r="AC639" s="87"/>
      <c r="AD639" s="87"/>
      <c r="AG639" s="87"/>
    </row>
    <row r="640" spans="1:33" ht="11.25" customHeight="1" x14ac:dyDescent="0.2">
      <c r="A640" s="4" t="s">
        <v>2</v>
      </c>
      <c r="B640" s="7" t="s">
        <v>1</v>
      </c>
      <c r="C640" s="6"/>
      <c r="D640" s="6"/>
      <c r="E640" s="5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1.25" customHeight="1" x14ac:dyDescent="0.2">
      <c r="A641" s="8"/>
      <c r="B641" s="69" t="s">
        <v>0</v>
      </c>
      <c r="C641" s="68"/>
      <c r="D641" s="68"/>
      <c r="E641" s="68"/>
      <c r="F641" s="68"/>
      <c r="G641" s="68"/>
      <c r="H641" s="68"/>
      <c r="L641" s="2"/>
      <c r="O641" s="2"/>
      <c r="U641" s="90"/>
      <c r="V641" s="90"/>
      <c r="X641" s="90"/>
      <c r="Y641" s="89"/>
      <c r="Z641" s="88"/>
      <c r="AA641" s="88"/>
      <c r="AB641" s="88"/>
      <c r="AC641" s="87"/>
      <c r="AD641" s="87"/>
      <c r="AG641" s="87"/>
    </row>
    <row r="645" spans="1:33" ht="15.75" x14ac:dyDescent="0.2">
      <c r="A645" s="67" t="s">
        <v>49</v>
      </c>
      <c r="B645" s="66" t="s">
        <v>59</v>
      </c>
      <c r="C645" s="65"/>
      <c r="D645" s="65"/>
      <c r="E645" s="65"/>
      <c r="F645" s="65"/>
      <c r="G645" s="65"/>
      <c r="H645" s="91"/>
    </row>
    <row r="646" spans="1:33" ht="7.5" customHeight="1" thickBot="1" x14ac:dyDescent="0.25">
      <c r="A646" s="64"/>
      <c r="B646" s="64"/>
      <c r="C646" s="64"/>
      <c r="D646" s="64"/>
      <c r="E646" s="64"/>
      <c r="F646" s="64"/>
      <c r="G646" s="64"/>
      <c r="H646" s="64"/>
    </row>
    <row r="647" spans="1:33" s="96" customFormat="1" ht="15.75" customHeight="1" thickBot="1" x14ac:dyDescent="0.25">
      <c r="A647" s="63" t="s">
        <v>47</v>
      </c>
      <c r="B647" s="55" t="s">
        <v>46</v>
      </c>
      <c r="C647" s="105" t="s">
        <v>45</v>
      </c>
      <c r="D647" s="104"/>
      <c r="E647" s="103" t="s">
        <v>44</v>
      </c>
      <c r="F647" s="102"/>
      <c r="G647" s="101" t="s">
        <v>43</v>
      </c>
      <c r="H647" s="101"/>
      <c r="W647" s="98"/>
    </row>
    <row r="648" spans="1:33" s="96" customFormat="1" ht="26.25" thickBot="1" x14ac:dyDescent="0.25">
      <c r="A648" s="55"/>
      <c r="B648" s="55"/>
      <c r="C648" s="58" t="s">
        <v>42</v>
      </c>
      <c r="D648" s="57" t="s">
        <v>41</v>
      </c>
      <c r="E648" s="58" t="s">
        <v>42</v>
      </c>
      <c r="F648" s="57" t="s">
        <v>41</v>
      </c>
      <c r="G648" s="56" t="s">
        <v>42</v>
      </c>
      <c r="H648" s="56" t="s">
        <v>41</v>
      </c>
      <c r="U648" s="100"/>
      <c r="V648" s="100"/>
      <c r="W648" s="100"/>
      <c r="X648" s="100"/>
      <c r="Y648" s="99"/>
      <c r="Z648" s="98"/>
      <c r="AA648" s="98"/>
      <c r="AB648" s="98"/>
      <c r="AC648" s="97"/>
    </row>
    <row r="649" spans="1:33" s="96" customFormat="1" ht="17.25" customHeight="1" thickBot="1" x14ac:dyDescent="0.25">
      <c r="A649" s="55"/>
      <c r="B649" s="55"/>
      <c r="C649" s="54"/>
      <c r="D649" s="52" t="s">
        <v>40</v>
      </c>
      <c r="E649" s="53"/>
      <c r="F649" s="52" t="s">
        <v>54</v>
      </c>
      <c r="G649" s="51"/>
      <c r="H649" s="50" t="s">
        <v>52</v>
      </c>
    </row>
    <row r="650" spans="1:33" s="4" customFormat="1" ht="11.25" customHeight="1" x14ac:dyDescent="0.2">
      <c r="A650" s="21">
        <v>1</v>
      </c>
      <c r="B650" s="3" t="s">
        <v>37</v>
      </c>
      <c r="C650" s="29">
        <v>1</v>
      </c>
      <c r="D650" s="28">
        <v>2822</v>
      </c>
      <c r="E650" s="19">
        <v>19</v>
      </c>
      <c r="F650" s="20">
        <v>450746</v>
      </c>
      <c r="G650" s="18">
        <v>20</v>
      </c>
      <c r="H650" s="18">
        <v>453568</v>
      </c>
      <c r="I650" s="77"/>
      <c r="L650" s="77"/>
      <c r="O650" s="77"/>
      <c r="P650" s="77"/>
      <c r="Q650" s="77"/>
      <c r="U650" s="95"/>
      <c r="V650" s="95"/>
      <c r="X650" s="95"/>
      <c r="Y650" s="94"/>
      <c r="Z650" s="93"/>
      <c r="AA650" s="93"/>
      <c r="AB650" s="93"/>
      <c r="AC650" s="92"/>
      <c r="AD650" s="92"/>
      <c r="AG650" s="92"/>
    </row>
    <row r="651" spans="1:33" s="4" customFormat="1" ht="11.25" customHeight="1" x14ac:dyDescent="0.2">
      <c r="A651" s="26">
        <v>2</v>
      </c>
      <c r="B651" s="25" t="s">
        <v>36</v>
      </c>
      <c r="C651" s="23">
        <v>168</v>
      </c>
      <c r="D651" s="24">
        <v>84853</v>
      </c>
      <c r="E651" s="23">
        <v>114</v>
      </c>
      <c r="F651" s="24">
        <v>68627</v>
      </c>
      <c r="G651" s="22">
        <v>282</v>
      </c>
      <c r="H651" s="22">
        <v>153480</v>
      </c>
      <c r="I651" s="77"/>
      <c r="L651" s="77"/>
      <c r="O651" s="77"/>
      <c r="P651" s="77"/>
      <c r="Q651" s="77"/>
      <c r="U651" s="95"/>
      <c r="V651" s="95"/>
      <c r="X651" s="95"/>
      <c r="Y651" s="94"/>
      <c r="Z651" s="93"/>
      <c r="AA651" s="93"/>
      <c r="AB651" s="93"/>
      <c r="AC651" s="92"/>
      <c r="AD651" s="92"/>
      <c r="AG651" s="92"/>
    </row>
    <row r="652" spans="1:33" s="4" customFormat="1" ht="11.25" customHeight="1" x14ac:dyDescent="0.2">
      <c r="A652" s="21">
        <v>3</v>
      </c>
      <c r="B652" s="3" t="s">
        <v>35</v>
      </c>
      <c r="C652" s="19">
        <v>201</v>
      </c>
      <c r="D652" s="20">
        <v>69217</v>
      </c>
      <c r="E652" s="19">
        <v>216</v>
      </c>
      <c r="F652" s="20">
        <v>46064</v>
      </c>
      <c r="G652" s="18">
        <v>417</v>
      </c>
      <c r="H652" s="18">
        <v>115280</v>
      </c>
      <c r="I652" s="77"/>
      <c r="L652" s="77"/>
      <c r="O652" s="77"/>
      <c r="P652" s="77"/>
      <c r="U652" s="95"/>
      <c r="V652" s="95"/>
      <c r="X652" s="95"/>
      <c r="Y652" s="94"/>
      <c r="Z652" s="93"/>
      <c r="AA652" s="93"/>
      <c r="AB652" s="93"/>
      <c r="AC652" s="92"/>
      <c r="AD652" s="92"/>
      <c r="AG652" s="92"/>
    </row>
    <row r="653" spans="1:33" s="4" customFormat="1" ht="11.25" customHeight="1" x14ac:dyDescent="0.2">
      <c r="A653" s="26"/>
      <c r="B653" s="79" t="s">
        <v>34</v>
      </c>
      <c r="C653" s="48">
        <v>191</v>
      </c>
      <c r="D653" s="47">
        <v>44703</v>
      </c>
      <c r="E653" s="48">
        <v>203</v>
      </c>
      <c r="F653" s="47">
        <v>42365</v>
      </c>
      <c r="G653" s="46">
        <v>394</v>
      </c>
      <c r="H653" s="46">
        <v>87068</v>
      </c>
      <c r="I653" s="77"/>
      <c r="L653" s="77"/>
      <c r="O653" s="77"/>
      <c r="P653" s="77"/>
      <c r="U653" s="95"/>
      <c r="V653" s="95"/>
      <c r="X653" s="95"/>
      <c r="Y653" s="94"/>
      <c r="Z653" s="93"/>
      <c r="AA653" s="93"/>
      <c r="AB653" s="93"/>
      <c r="AC653" s="92"/>
      <c r="AD653" s="92"/>
      <c r="AG653" s="92"/>
    </row>
    <row r="654" spans="1:33" s="4" customFormat="1" ht="11.25" customHeight="1" x14ac:dyDescent="0.2">
      <c r="A654" s="21"/>
      <c r="B654" s="78" t="s">
        <v>33</v>
      </c>
      <c r="C654" s="44">
        <v>10</v>
      </c>
      <c r="D654" s="43">
        <v>24513</v>
      </c>
      <c r="E654" s="44">
        <v>13</v>
      </c>
      <c r="F654" s="43">
        <v>3699</v>
      </c>
      <c r="G654" s="42">
        <v>23</v>
      </c>
      <c r="H654" s="42">
        <v>28212</v>
      </c>
      <c r="I654" s="77"/>
      <c r="L654" s="77"/>
      <c r="O654" s="77"/>
      <c r="P654" s="77"/>
      <c r="U654" s="95"/>
      <c r="V654" s="95"/>
      <c r="X654" s="95"/>
      <c r="Y654" s="94"/>
      <c r="Z654" s="93"/>
      <c r="AA654" s="93"/>
      <c r="AB654" s="93"/>
      <c r="AC654" s="92"/>
      <c r="AD654" s="92"/>
      <c r="AG654" s="92"/>
    </row>
    <row r="655" spans="1:33" s="4" customFormat="1" ht="11.25" customHeight="1" x14ac:dyDescent="0.2">
      <c r="A655" s="26">
        <v>4</v>
      </c>
      <c r="B655" s="25" t="s">
        <v>32</v>
      </c>
      <c r="C655" s="23">
        <v>50</v>
      </c>
      <c r="D655" s="24">
        <v>53544</v>
      </c>
      <c r="E655" s="23">
        <v>214</v>
      </c>
      <c r="F655" s="24">
        <v>11504</v>
      </c>
      <c r="G655" s="22">
        <v>264</v>
      </c>
      <c r="H655" s="22">
        <v>65048</v>
      </c>
      <c r="I655" s="77"/>
      <c r="L655" s="77"/>
      <c r="U655" s="95"/>
      <c r="V655" s="95"/>
      <c r="X655" s="95"/>
      <c r="Y655" s="94"/>
      <c r="Z655" s="93"/>
      <c r="AA655" s="93"/>
      <c r="AB655" s="93"/>
      <c r="AC655" s="92"/>
      <c r="AD655" s="92"/>
      <c r="AG655" s="92"/>
    </row>
    <row r="656" spans="1:33" s="4" customFormat="1" ht="11.25" customHeight="1" x14ac:dyDescent="0.2">
      <c r="A656" s="21">
        <v>5</v>
      </c>
      <c r="B656" s="3" t="s">
        <v>30</v>
      </c>
      <c r="C656" s="29">
        <v>1</v>
      </c>
      <c r="D656" s="28">
        <v>47</v>
      </c>
      <c r="E656" s="19">
        <v>5</v>
      </c>
      <c r="F656" s="20">
        <v>43343</v>
      </c>
      <c r="G656" s="18">
        <v>6</v>
      </c>
      <c r="H656" s="18">
        <v>43390</v>
      </c>
      <c r="I656" s="77"/>
      <c r="L656" s="77"/>
      <c r="O656" s="77"/>
      <c r="P656" s="77"/>
      <c r="U656" s="95"/>
      <c r="V656" s="95"/>
      <c r="X656" s="95"/>
      <c r="Y656" s="94"/>
      <c r="Z656" s="93"/>
      <c r="AA656" s="93"/>
      <c r="AB656" s="93"/>
      <c r="AC656" s="92"/>
      <c r="AD656" s="92"/>
      <c r="AG656" s="92"/>
    </row>
    <row r="657" spans="1:33" s="4" customFormat="1" ht="11.25" customHeight="1" x14ac:dyDescent="0.2">
      <c r="A657" s="26">
        <v>6</v>
      </c>
      <c r="B657" s="25" t="s">
        <v>31</v>
      </c>
      <c r="C657" s="31" t="s">
        <v>10</v>
      </c>
      <c r="D657" s="30" t="s">
        <v>10</v>
      </c>
      <c r="E657" s="23">
        <v>11</v>
      </c>
      <c r="F657" s="24">
        <v>41948</v>
      </c>
      <c r="G657" s="22">
        <v>11</v>
      </c>
      <c r="H657" s="22">
        <v>41948</v>
      </c>
      <c r="I657" s="77"/>
      <c r="L657" s="77"/>
      <c r="U657" s="95"/>
      <c r="V657" s="95"/>
      <c r="X657" s="95"/>
      <c r="Y657" s="94"/>
      <c r="Z657" s="93"/>
      <c r="AA657" s="93"/>
      <c r="AB657" s="93"/>
      <c r="AC657" s="92"/>
      <c r="AD657" s="92"/>
      <c r="AG657" s="92"/>
    </row>
    <row r="658" spans="1:33" s="4" customFormat="1" ht="11.25" customHeight="1" x14ac:dyDescent="0.2">
      <c r="A658" s="21">
        <v>7</v>
      </c>
      <c r="B658" s="3" t="s">
        <v>27</v>
      </c>
      <c r="C658" s="19">
        <v>8</v>
      </c>
      <c r="D658" s="20">
        <v>27610</v>
      </c>
      <c r="E658" s="19">
        <v>4</v>
      </c>
      <c r="F658" s="20">
        <v>8774</v>
      </c>
      <c r="G658" s="18">
        <v>12</v>
      </c>
      <c r="H658" s="18">
        <v>36384</v>
      </c>
      <c r="I658" s="77"/>
      <c r="L658" s="77"/>
      <c r="U658" s="95"/>
      <c r="V658" s="95"/>
      <c r="X658" s="95"/>
      <c r="Y658" s="94"/>
      <c r="Z658" s="93"/>
      <c r="AA658" s="93"/>
      <c r="AB658" s="93"/>
      <c r="AC658" s="92"/>
      <c r="AD658" s="92"/>
      <c r="AG658" s="92"/>
    </row>
    <row r="659" spans="1:33" s="4" customFormat="1" ht="11.25" customHeight="1" x14ac:dyDescent="0.2">
      <c r="A659" s="26">
        <v>8</v>
      </c>
      <c r="B659" s="25" t="s">
        <v>29</v>
      </c>
      <c r="C659" s="23">
        <v>7</v>
      </c>
      <c r="D659" s="24">
        <v>10604</v>
      </c>
      <c r="E659" s="23">
        <v>20</v>
      </c>
      <c r="F659" s="24">
        <v>24399</v>
      </c>
      <c r="G659" s="22">
        <v>27</v>
      </c>
      <c r="H659" s="22">
        <v>35003</v>
      </c>
      <c r="I659" s="77"/>
      <c r="L659" s="77"/>
      <c r="O659" s="77"/>
      <c r="P659" s="77"/>
      <c r="Q659" s="77"/>
      <c r="U659" s="95"/>
      <c r="V659" s="95"/>
      <c r="X659" s="95"/>
      <c r="Y659" s="94"/>
      <c r="Z659" s="93"/>
      <c r="AA659" s="93"/>
      <c r="AB659" s="93"/>
      <c r="AC659" s="92"/>
      <c r="AD659" s="92"/>
      <c r="AG659" s="92"/>
    </row>
    <row r="660" spans="1:33" s="4" customFormat="1" ht="11.25" customHeight="1" x14ac:dyDescent="0.2">
      <c r="A660" s="21">
        <v>9</v>
      </c>
      <c r="B660" s="3" t="s">
        <v>28</v>
      </c>
      <c r="C660" s="19">
        <v>14</v>
      </c>
      <c r="D660" s="20">
        <v>26807</v>
      </c>
      <c r="E660" s="19">
        <v>7</v>
      </c>
      <c r="F660" s="20">
        <v>5638</v>
      </c>
      <c r="G660" s="18">
        <v>21</v>
      </c>
      <c r="H660" s="18">
        <v>32445</v>
      </c>
      <c r="I660" s="77"/>
      <c r="L660" s="77"/>
      <c r="O660" s="77"/>
      <c r="P660" s="77"/>
      <c r="Q660" s="77"/>
      <c r="U660" s="95"/>
      <c r="V660" s="95"/>
      <c r="X660" s="95"/>
      <c r="Y660" s="94"/>
      <c r="Z660" s="93"/>
      <c r="AA660" s="93"/>
      <c r="AB660" s="93"/>
      <c r="AC660" s="92"/>
      <c r="AD660" s="92"/>
      <c r="AG660" s="92"/>
    </row>
    <row r="661" spans="1:33" s="4" customFormat="1" ht="11.25" customHeight="1" x14ac:dyDescent="0.2">
      <c r="A661" s="26">
        <v>10</v>
      </c>
      <c r="B661" s="25" t="s">
        <v>25</v>
      </c>
      <c r="C661" s="31" t="s">
        <v>10</v>
      </c>
      <c r="D661" s="30" t="s">
        <v>10</v>
      </c>
      <c r="E661" s="23">
        <v>4</v>
      </c>
      <c r="F661" s="24">
        <v>29606</v>
      </c>
      <c r="G661" s="22">
        <v>4</v>
      </c>
      <c r="H661" s="22">
        <v>29606</v>
      </c>
    </row>
    <row r="662" spans="1:33" s="4" customFormat="1" ht="11.25" customHeight="1" x14ac:dyDescent="0.2">
      <c r="A662" s="21">
        <v>11</v>
      </c>
      <c r="B662" s="3" t="s">
        <v>26</v>
      </c>
      <c r="C662" s="19">
        <v>71</v>
      </c>
      <c r="D662" s="20">
        <v>15731</v>
      </c>
      <c r="E662" s="19">
        <v>47</v>
      </c>
      <c r="F662" s="20">
        <v>9615</v>
      </c>
      <c r="G662" s="18">
        <v>118</v>
      </c>
      <c r="H662" s="18">
        <v>25346</v>
      </c>
    </row>
    <row r="663" spans="1:33" s="4" customFormat="1" ht="11.25" customHeight="1" x14ac:dyDescent="0.2">
      <c r="A663" s="26">
        <v>12</v>
      </c>
      <c r="B663" s="25" t="s">
        <v>24</v>
      </c>
      <c r="C663" s="23">
        <v>1</v>
      </c>
      <c r="D663" s="24">
        <v>6898</v>
      </c>
      <c r="E663" s="23">
        <v>3</v>
      </c>
      <c r="F663" s="24">
        <v>17553</v>
      </c>
      <c r="G663" s="22">
        <v>4</v>
      </c>
      <c r="H663" s="22">
        <v>24451</v>
      </c>
    </row>
    <row r="664" spans="1:33" s="4" customFormat="1" ht="11.25" customHeight="1" x14ac:dyDescent="0.2">
      <c r="A664" s="41">
        <v>13</v>
      </c>
      <c r="B664" s="40" t="s">
        <v>23</v>
      </c>
      <c r="C664" s="39">
        <v>10</v>
      </c>
      <c r="D664" s="117">
        <v>24288</v>
      </c>
      <c r="E664" s="37" t="s">
        <v>10</v>
      </c>
      <c r="F664" s="36" t="s">
        <v>10</v>
      </c>
      <c r="G664" s="35">
        <v>10</v>
      </c>
      <c r="H664" s="35">
        <v>24288</v>
      </c>
      <c r="I664" s="77"/>
      <c r="L664" s="77"/>
      <c r="U664" s="95"/>
      <c r="V664" s="95"/>
      <c r="X664" s="95"/>
      <c r="Y664" s="94"/>
      <c r="Z664" s="93"/>
      <c r="AA664" s="93"/>
      <c r="AB664" s="93"/>
      <c r="AC664" s="92"/>
      <c r="AD664" s="92"/>
      <c r="AG664" s="92"/>
    </row>
    <row r="665" spans="1:33" s="4" customFormat="1" ht="11.25" customHeight="1" x14ac:dyDescent="0.2">
      <c r="A665" s="26">
        <v>14</v>
      </c>
      <c r="B665" s="25" t="s">
        <v>22</v>
      </c>
      <c r="C665" s="23">
        <v>13</v>
      </c>
      <c r="D665" s="24">
        <v>15793</v>
      </c>
      <c r="E665" s="23">
        <v>44</v>
      </c>
      <c r="F665" s="22">
        <v>6783</v>
      </c>
      <c r="G665" s="23">
        <v>57</v>
      </c>
      <c r="H665" s="22">
        <v>22575</v>
      </c>
      <c r="L665" s="77"/>
      <c r="O665" s="77"/>
      <c r="P665" s="77"/>
      <c r="U665" s="95"/>
      <c r="V665" s="95"/>
      <c r="X665" s="95"/>
      <c r="Y665" s="94"/>
      <c r="Z665" s="93"/>
      <c r="AA665" s="93"/>
      <c r="AB665" s="93"/>
      <c r="AC665" s="92"/>
      <c r="AD665" s="92"/>
      <c r="AG665" s="92"/>
    </row>
    <row r="666" spans="1:33" s="4" customFormat="1" ht="11.25" customHeight="1" x14ac:dyDescent="0.2">
      <c r="A666" s="21">
        <v>15</v>
      </c>
      <c r="B666" s="3" t="s">
        <v>21</v>
      </c>
      <c r="C666" s="19">
        <v>8</v>
      </c>
      <c r="D666" s="20">
        <v>11462</v>
      </c>
      <c r="E666" s="19">
        <v>41</v>
      </c>
      <c r="F666" s="20">
        <v>7865</v>
      </c>
      <c r="G666" s="18">
        <v>49</v>
      </c>
      <c r="H666" s="18">
        <v>19327</v>
      </c>
      <c r="I666" s="77"/>
      <c r="L666" s="77"/>
      <c r="U666" s="95"/>
      <c r="V666" s="95"/>
      <c r="X666" s="95"/>
      <c r="Y666" s="94"/>
      <c r="Z666" s="93"/>
      <c r="AA666" s="93"/>
      <c r="AB666" s="93"/>
      <c r="AC666" s="92"/>
      <c r="AD666" s="92"/>
      <c r="AG666" s="92"/>
    </row>
    <row r="667" spans="1:33" s="4" customFormat="1" ht="11.25" customHeight="1" x14ac:dyDescent="0.2">
      <c r="A667" s="26">
        <v>16</v>
      </c>
      <c r="B667" s="25" t="s">
        <v>20</v>
      </c>
      <c r="C667" s="31" t="s">
        <v>10</v>
      </c>
      <c r="D667" s="30" t="s">
        <v>10</v>
      </c>
      <c r="E667" s="23">
        <v>1</v>
      </c>
      <c r="F667" s="24">
        <v>7983</v>
      </c>
      <c r="G667" s="22">
        <v>1</v>
      </c>
      <c r="H667" s="22">
        <v>7983</v>
      </c>
      <c r="I667" s="77"/>
      <c r="L667" s="77"/>
      <c r="O667" s="77"/>
      <c r="P667" s="77"/>
      <c r="U667" s="95"/>
      <c r="V667" s="95"/>
      <c r="X667" s="95"/>
      <c r="Y667" s="94"/>
      <c r="Z667" s="93"/>
      <c r="AA667" s="93"/>
      <c r="AB667" s="93"/>
      <c r="AC667" s="92"/>
      <c r="AD667" s="92"/>
      <c r="AG667" s="92"/>
    </row>
    <row r="668" spans="1:33" s="4" customFormat="1" ht="11.25" customHeight="1" x14ac:dyDescent="0.2">
      <c r="A668" s="21">
        <v>17</v>
      </c>
      <c r="B668" s="4" t="s">
        <v>13</v>
      </c>
      <c r="C668" s="29" t="s">
        <v>10</v>
      </c>
      <c r="D668" s="28" t="s">
        <v>10</v>
      </c>
      <c r="E668" s="34">
        <v>1</v>
      </c>
      <c r="F668" s="33">
        <v>3545</v>
      </c>
      <c r="G668" s="32">
        <v>1</v>
      </c>
      <c r="H668" s="32">
        <v>3545</v>
      </c>
      <c r="I668" s="77"/>
      <c r="L668" s="77"/>
      <c r="U668" s="95"/>
      <c r="V668" s="95"/>
      <c r="X668" s="95"/>
      <c r="Y668" s="94"/>
      <c r="Z668" s="93"/>
      <c r="AA668" s="93"/>
      <c r="AB668" s="93"/>
      <c r="AC668" s="92"/>
      <c r="AD668" s="92"/>
      <c r="AG668" s="92"/>
    </row>
    <row r="669" spans="1:33" s="4" customFormat="1" ht="11.25" customHeight="1" x14ac:dyDescent="0.2">
      <c r="A669" s="26">
        <v>18</v>
      </c>
      <c r="B669" s="25" t="s">
        <v>17</v>
      </c>
      <c r="C669" s="31" t="s">
        <v>10</v>
      </c>
      <c r="D669" s="30" t="s">
        <v>10</v>
      </c>
      <c r="E669" s="23">
        <v>2</v>
      </c>
      <c r="F669" s="24">
        <v>3127</v>
      </c>
      <c r="G669" s="22">
        <v>2</v>
      </c>
      <c r="H669" s="22">
        <v>3127</v>
      </c>
      <c r="I669" s="77"/>
      <c r="U669" s="95"/>
      <c r="V669" s="95"/>
      <c r="X669" s="95"/>
      <c r="Y669" s="94"/>
      <c r="Z669" s="93"/>
      <c r="AA669" s="93"/>
      <c r="AB669" s="93"/>
      <c r="AC669" s="92"/>
      <c r="AD669" s="92"/>
      <c r="AG669" s="92"/>
    </row>
    <row r="670" spans="1:33" s="4" customFormat="1" ht="11.25" customHeight="1" x14ac:dyDescent="0.2">
      <c r="A670" s="21">
        <v>19</v>
      </c>
      <c r="B670" s="3" t="s">
        <v>16</v>
      </c>
      <c r="C670" s="19">
        <v>5</v>
      </c>
      <c r="D670" s="20">
        <v>892</v>
      </c>
      <c r="E670" s="19">
        <v>12</v>
      </c>
      <c r="F670" s="20">
        <v>1763</v>
      </c>
      <c r="G670" s="18">
        <v>17</v>
      </c>
      <c r="H670" s="18">
        <v>2654</v>
      </c>
      <c r="I670" s="77"/>
      <c r="L670" s="77"/>
      <c r="O670" s="77"/>
      <c r="P670" s="77"/>
      <c r="Q670" s="77"/>
      <c r="U670" s="95"/>
      <c r="V670" s="95"/>
      <c r="X670" s="95"/>
      <c r="Y670" s="94"/>
      <c r="Z670" s="93"/>
      <c r="AA670" s="93"/>
      <c r="AB670" s="93"/>
      <c r="AC670" s="92"/>
      <c r="AD670" s="92"/>
      <c r="AG670" s="92"/>
    </row>
    <row r="671" spans="1:33" s="4" customFormat="1" ht="11.25" customHeight="1" x14ac:dyDescent="0.2">
      <c r="A671" s="26">
        <v>20</v>
      </c>
      <c r="B671" s="25" t="s">
        <v>19</v>
      </c>
      <c r="C671" s="23">
        <v>2</v>
      </c>
      <c r="D671" s="24">
        <v>611</v>
      </c>
      <c r="E671" s="23">
        <v>17</v>
      </c>
      <c r="F671" s="24">
        <v>1690</v>
      </c>
      <c r="G671" s="22">
        <v>19</v>
      </c>
      <c r="H671" s="22">
        <v>2301</v>
      </c>
      <c r="O671" s="77"/>
      <c r="P671" s="77"/>
      <c r="Q671" s="77"/>
      <c r="U671" s="95"/>
      <c r="V671" s="95"/>
      <c r="X671" s="95"/>
      <c r="Y671" s="94"/>
      <c r="Z671" s="93"/>
      <c r="AA671" s="93"/>
      <c r="AB671" s="93"/>
      <c r="AC671" s="92"/>
      <c r="AD671" s="92"/>
      <c r="AG671" s="92"/>
    </row>
    <row r="672" spans="1:33" s="4" customFormat="1" ht="11.25" customHeight="1" x14ac:dyDescent="0.2">
      <c r="A672" s="21">
        <v>21</v>
      </c>
      <c r="B672" s="3" t="s">
        <v>15</v>
      </c>
      <c r="C672" s="19">
        <v>2</v>
      </c>
      <c r="D672" s="20">
        <v>514</v>
      </c>
      <c r="E672" s="19">
        <v>7</v>
      </c>
      <c r="F672" s="20">
        <v>1134</v>
      </c>
      <c r="G672" s="18">
        <v>9</v>
      </c>
      <c r="H672" s="18">
        <v>1648</v>
      </c>
    </row>
    <row r="673" spans="1:33" s="4" customFormat="1" ht="11.25" customHeight="1" x14ac:dyDescent="0.2">
      <c r="A673" s="26">
        <v>22</v>
      </c>
      <c r="B673" s="25" t="s">
        <v>14</v>
      </c>
      <c r="C673" s="31" t="s">
        <v>10</v>
      </c>
      <c r="D673" s="30" t="s">
        <v>10</v>
      </c>
      <c r="E673" s="23">
        <v>1</v>
      </c>
      <c r="F673" s="24">
        <v>1324</v>
      </c>
      <c r="G673" s="22">
        <v>1</v>
      </c>
      <c r="H673" s="22">
        <v>1324</v>
      </c>
    </row>
    <row r="674" spans="1:33" s="4" customFormat="1" ht="11.25" customHeight="1" x14ac:dyDescent="0.2">
      <c r="A674" s="21">
        <v>23</v>
      </c>
      <c r="B674" s="3" t="s">
        <v>11</v>
      </c>
      <c r="C674" s="29" t="s">
        <v>10</v>
      </c>
      <c r="D674" s="28" t="s">
        <v>10</v>
      </c>
      <c r="E674" s="19">
        <v>2</v>
      </c>
      <c r="F674" s="20">
        <v>420</v>
      </c>
      <c r="G674" s="18">
        <v>2</v>
      </c>
      <c r="H674" s="18">
        <v>420</v>
      </c>
      <c r="L674" s="77"/>
      <c r="O674" s="77"/>
      <c r="P674" s="77"/>
      <c r="U674" s="95"/>
      <c r="V674" s="95"/>
      <c r="W674" s="95"/>
      <c r="X674" s="95"/>
      <c r="Y674" s="94"/>
      <c r="Z674" s="93"/>
      <c r="AA674" s="93"/>
      <c r="AB674" s="93"/>
      <c r="AC674" s="92"/>
      <c r="AD674" s="92"/>
      <c r="AG674" s="92"/>
    </row>
    <row r="675" spans="1:33" s="4" customFormat="1" ht="11.25" customHeight="1" x14ac:dyDescent="0.2">
      <c r="A675" s="26">
        <v>24</v>
      </c>
      <c r="B675" s="25" t="s">
        <v>12</v>
      </c>
      <c r="C675" s="31" t="s">
        <v>10</v>
      </c>
      <c r="D675" s="30" t="s">
        <v>10</v>
      </c>
      <c r="E675" s="23">
        <v>2</v>
      </c>
      <c r="F675" s="24">
        <v>236</v>
      </c>
      <c r="G675" s="22">
        <v>2</v>
      </c>
      <c r="H675" s="22">
        <v>236</v>
      </c>
      <c r="L675" s="77"/>
      <c r="U675" s="95"/>
      <c r="V675" s="95"/>
      <c r="X675" s="95"/>
      <c r="Y675" s="94"/>
      <c r="Z675" s="93"/>
      <c r="AA675" s="93"/>
      <c r="AB675" s="93"/>
      <c r="AC675" s="92"/>
      <c r="AD675" s="92"/>
      <c r="AG675" s="92"/>
    </row>
    <row r="676" spans="1:33" s="4" customFormat="1" ht="11.25" customHeight="1" x14ac:dyDescent="0.2">
      <c r="A676" s="21">
        <v>25</v>
      </c>
      <c r="B676" s="3" t="s">
        <v>9</v>
      </c>
      <c r="C676" s="29">
        <v>1</v>
      </c>
      <c r="D676" s="28">
        <v>80</v>
      </c>
      <c r="E676" s="19">
        <v>1</v>
      </c>
      <c r="F676" s="20">
        <v>2</v>
      </c>
      <c r="G676" s="18">
        <v>2</v>
      </c>
      <c r="H676" s="18">
        <v>83</v>
      </c>
      <c r="O676" s="77"/>
      <c r="Q676" s="77"/>
      <c r="U676" s="95"/>
      <c r="V676" s="95"/>
      <c r="X676" s="95"/>
      <c r="Y676" s="94"/>
      <c r="Z676" s="93"/>
      <c r="AA676" s="93"/>
      <c r="AB676" s="93"/>
      <c r="AC676" s="92"/>
      <c r="AD676" s="92"/>
      <c r="AG676" s="92"/>
    </row>
    <row r="677" spans="1:33" s="4" customFormat="1" ht="11.25" customHeight="1" x14ac:dyDescent="0.2">
      <c r="A677" s="115"/>
      <c r="B677" s="115"/>
      <c r="C677" s="116"/>
      <c r="D677" s="115"/>
      <c r="E677" s="116"/>
      <c r="F677" s="115"/>
      <c r="G677" s="116"/>
      <c r="H677" s="115"/>
      <c r="O677" s="77"/>
      <c r="Q677" s="77"/>
      <c r="U677" s="95"/>
      <c r="V677" s="95"/>
      <c r="X677" s="95"/>
      <c r="Y677" s="94"/>
      <c r="Z677" s="93"/>
      <c r="AA677" s="93"/>
      <c r="AB677" s="93"/>
      <c r="AC677" s="92"/>
      <c r="AD677" s="92"/>
      <c r="AG677" s="92"/>
    </row>
    <row r="678" spans="1:33" s="4" customFormat="1" ht="11.25" customHeight="1" x14ac:dyDescent="0.2">
      <c r="A678" s="21"/>
      <c r="B678" s="3" t="s">
        <v>8</v>
      </c>
      <c r="C678" s="19">
        <v>508</v>
      </c>
      <c r="D678" s="20">
        <v>227588</v>
      </c>
      <c r="E678" s="19">
        <v>692</v>
      </c>
      <c r="F678" s="18">
        <v>150213</v>
      </c>
      <c r="G678" s="19">
        <v>1200</v>
      </c>
      <c r="H678" s="18">
        <v>377800</v>
      </c>
      <c r="O678" s="77"/>
      <c r="Q678" s="77"/>
      <c r="U678" s="95"/>
      <c r="V678" s="95"/>
      <c r="X678" s="95"/>
      <c r="Y678" s="94"/>
      <c r="Z678" s="93"/>
      <c r="AA678" s="93"/>
      <c r="AB678" s="93"/>
      <c r="AC678" s="92"/>
      <c r="AD678" s="92"/>
      <c r="AG678" s="92"/>
    </row>
    <row r="679" spans="1:33" s="4" customFormat="1" ht="11.25" customHeight="1" x14ac:dyDescent="0.2">
      <c r="A679" s="26"/>
      <c r="B679" s="25" t="s">
        <v>7</v>
      </c>
      <c r="C679" s="23">
        <v>34</v>
      </c>
      <c r="D679" s="24">
        <v>62519</v>
      </c>
      <c r="E679" s="23">
        <v>66</v>
      </c>
      <c r="F679" s="22">
        <v>84149</v>
      </c>
      <c r="G679" s="23">
        <v>100</v>
      </c>
      <c r="H679" s="22">
        <v>146668</v>
      </c>
      <c r="O679" s="77"/>
      <c r="Q679" s="77"/>
      <c r="U679" s="95"/>
      <c r="V679" s="95"/>
      <c r="X679" s="95"/>
      <c r="Y679" s="94"/>
      <c r="Z679" s="93"/>
      <c r="AA679" s="93"/>
      <c r="AB679" s="93"/>
      <c r="AC679" s="92"/>
      <c r="AD679" s="92"/>
      <c r="AG679" s="92"/>
    </row>
    <row r="680" spans="1:33" s="4" customFormat="1" ht="11.25" customHeight="1" x14ac:dyDescent="0.2">
      <c r="A680" s="21"/>
      <c r="B680" s="3" t="s">
        <v>6</v>
      </c>
      <c r="C680" s="19">
        <v>21</v>
      </c>
      <c r="D680" s="20">
        <f>61683-19</f>
        <v>61664</v>
      </c>
      <c r="E680" s="19">
        <v>37</v>
      </c>
      <c r="F680" s="18">
        <v>559329</v>
      </c>
      <c r="G680" s="19">
        <v>58</v>
      </c>
      <c r="H680" s="18">
        <f>621012-19</f>
        <v>620993</v>
      </c>
      <c r="O680" s="77"/>
      <c r="Q680" s="77"/>
      <c r="U680" s="95"/>
      <c r="V680" s="95"/>
      <c r="X680" s="95"/>
      <c r="Y680" s="94"/>
      <c r="Z680" s="93"/>
      <c r="AA680" s="93"/>
      <c r="AB680" s="93"/>
      <c r="AC680" s="92"/>
      <c r="AD680" s="92"/>
      <c r="AG680" s="92"/>
    </row>
    <row r="681" spans="1:33" s="4" customFormat="1" ht="11.25" customHeight="1" x14ac:dyDescent="0.2">
      <c r="A681" s="26"/>
      <c r="B681" s="25"/>
      <c r="C681" s="23"/>
      <c r="D681" s="24"/>
      <c r="E681" s="23"/>
      <c r="F681" s="22"/>
      <c r="G681" s="23"/>
      <c r="H681" s="22"/>
      <c r="O681" s="77"/>
      <c r="Q681" s="77"/>
      <c r="U681" s="95"/>
      <c r="V681" s="95"/>
      <c r="X681" s="95"/>
      <c r="Y681" s="94"/>
      <c r="Z681" s="93"/>
      <c r="AA681" s="93"/>
      <c r="AB681" s="93"/>
      <c r="AC681" s="92"/>
      <c r="AD681" s="92"/>
      <c r="AG681" s="92"/>
    </row>
    <row r="682" spans="1:33" s="4" customFormat="1" ht="11.25" customHeight="1" x14ac:dyDescent="0.2">
      <c r="A682" s="21"/>
      <c r="B682" s="3" t="s">
        <v>5</v>
      </c>
      <c r="C682" s="19">
        <f>SUM(C651,C652,C655,C659,C660,C662,C665,C666,C671,C668,C670)</f>
        <v>539</v>
      </c>
      <c r="D682" s="18">
        <f>SUM(D651,D652,D655,D659,D660,D662,D665,D666,D671,D668,D670)</f>
        <v>289514</v>
      </c>
      <c r="E682" s="19">
        <f>SUM(E651,E652,E655,E659,E660,E662,E665,E666,E671,E668,E670)</f>
        <v>733</v>
      </c>
      <c r="F682" s="18">
        <f>SUM(F651,F652,F655,F659,F660,F662,F665,F666,F671,F668,F670)</f>
        <v>187493</v>
      </c>
      <c r="G682" s="19">
        <v>1272</v>
      </c>
      <c r="H682" s="18">
        <v>477006</v>
      </c>
      <c r="O682" s="77"/>
      <c r="Q682" s="77"/>
      <c r="U682" s="95"/>
      <c r="V682" s="95"/>
      <c r="X682" s="95"/>
      <c r="Y682" s="94"/>
      <c r="Z682" s="93"/>
      <c r="AA682" s="93"/>
      <c r="AB682" s="93"/>
      <c r="AC682" s="92"/>
      <c r="AD682" s="92"/>
      <c r="AG682" s="92"/>
    </row>
    <row r="683" spans="1:33" s="4" customFormat="1" ht="11.25" customHeight="1" x14ac:dyDescent="0.2">
      <c r="A683" s="26"/>
      <c r="B683" s="25" t="s">
        <v>4</v>
      </c>
      <c r="C683" s="23">
        <f>SUM(C650,C657,C656,C658,C661,C663,C664,C667,C669,C672,C673,C675,C674,C676)</f>
        <v>24</v>
      </c>
      <c r="D683" s="22">
        <f>SUM(D650,D657,D656,D658,D661,D663,D664,D667,D669,D672,D673,D675,D674,D676)</f>
        <v>62259</v>
      </c>
      <c r="E683" s="23">
        <f>SUM(E650,E657,E656,E658,E661,E663,E664,E667,E669,E672,E673,E675,E674,E676)</f>
        <v>62</v>
      </c>
      <c r="F683" s="22">
        <f>SUM(F650,F657,F656,F658,F661,F663,F664,F667,F669,F672,F673,F675,F674,F676)</f>
        <v>606196</v>
      </c>
      <c r="G683" s="23">
        <v>86</v>
      </c>
      <c r="H683" s="22">
        <f>668474-19</f>
        <v>668455</v>
      </c>
      <c r="L683" s="77"/>
      <c r="O683" s="77"/>
      <c r="P683" s="77"/>
      <c r="U683" s="95"/>
      <c r="V683" s="95"/>
      <c r="X683" s="95"/>
      <c r="Y683" s="94"/>
      <c r="Z683" s="93"/>
      <c r="AA683" s="93"/>
      <c r="AB683" s="93"/>
      <c r="AC683" s="92"/>
      <c r="AD683" s="92"/>
      <c r="AG683" s="92"/>
    </row>
    <row r="684" spans="1:33" s="4" customFormat="1" ht="11.25" customHeight="1" x14ac:dyDescent="0.2">
      <c r="A684" s="21"/>
      <c r="B684" s="3"/>
      <c r="C684" s="19"/>
      <c r="D684" s="20"/>
      <c r="E684" s="19"/>
      <c r="F684" s="18"/>
      <c r="G684" s="19"/>
      <c r="H684" s="18"/>
      <c r="L684" s="77"/>
      <c r="O684" s="77"/>
      <c r="P684" s="77"/>
      <c r="U684" s="95"/>
      <c r="V684" s="95"/>
      <c r="X684" s="95"/>
      <c r="Y684" s="94"/>
      <c r="Z684" s="93"/>
      <c r="AA684" s="93"/>
      <c r="AB684" s="93"/>
      <c r="AC684" s="92"/>
      <c r="AD684" s="92"/>
      <c r="AG684" s="92"/>
    </row>
    <row r="685" spans="1:33" s="4" customFormat="1" ht="11.25" customHeight="1" x14ac:dyDescent="0.2">
      <c r="A685" s="26"/>
      <c r="B685" s="25" t="s">
        <v>51</v>
      </c>
      <c r="C685" s="23">
        <f>SUM(C650:C652,C655:C676)</f>
        <v>563</v>
      </c>
      <c r="D685" s="24">
        <f>SUM(D678:D680)</f>
        <v>351771</v>
      </c>
      <c r="E685" s="23">
        <f>SUM(E678:E680)</f>
        <v>795</v>
      </c>
      <c r="F685" s="22">
        <f>SUM(F678:F680)</f>
        <v>793691</v>
      </c>
      <c r="G685" s="23">
        <v>1358</v>
      </c>
      <c r="H685" s="22">
        <f>1145480-19</f>
        <v>1145461</v>
      </c>
      <c r="L685" s="77"/>
      <c r="O685" s="77"/>
      <c r="P685" s="77"/>
      <c r="U685" s="95"/>
      <c r="V685" s="95"/>
      <c r="X685" s="95"/>
      <c r="Y685" s="94"/>
      <c r="Z685" s="93"/>
      <c r="AA685" s="93"/>
      <c r="AB685" s="93"/>
      <c r="AC685" s="92"/>
      <c r="AD685" s="92"/>
      <c r="AG685" s="92"/>
    </row>
    <row r="686" spans="1:33" s="4" customFormat="1" ht="11.25" customHeight="1" x14ac:dyDescent="0.2">
      <c r="A686" s="21"/>
      <c r="B686" s="3" t="s">
        <v>50</v>
      </c>
      <c r="C686" s="29" t="s">
        <v>10</v>
      </c>
      <c r="D686" s="28" t="s">
        <v>10</v>
      </c>
      <c r="E686" s="29" t="s">
        <v>10</v>
      </c>
      <c r="F686" s="76" t="s">
        <v>10</v>
      </c>
      <c r="G686" s="19">
        <v>16</v>
      </c>
      <c r="H686" s="18">
        <v>1156</v>
      </c>
      <c r="L686" s="77"/>
      <c r="O686" s="77"/>
      <c r="P686" s="77"/>
      <c r="U686" s="95"/>
      <c r="V686" s="95"/>
      <c r="X686" s="95"/>
      <c r="Y686" s="94"/>
      <c r="Z686" s="93"/>
      <c r="AA686" s="93"/>
      <c r="AB686" s="93"/>
      <c r="AC686" s="92"/>
      <c r="AD686" s="92"/>
      <c r="AG686" s="92"/>
    </row>
    <row r="687" spans="1:33" s="4" customFormat="1" ht="11.25" customHeight="1" thickBot="1" x14ac:dyDescent="0.25">
      <c r="A687" s="17"/>
      <c r="B687" s="16"/>
      <c r="C687" s="15"/>
      <c r="D687" s="14"/>
      <c r="E687" s="15"/>
      <c r="F687" s="14"/>
      <c r="G687" s="13"/>
      <c r="H687" s="13"/>
    </row>
    <row r="688" spans="1:33" s="4" customFormat="1" ht="11.25" customHeight="1" thickBot="1" x14ac:dyDescent="0.25">
      <c r="A688" s="12"/>
      <c r="B688" s="12" t="s">
        <v>3</v>
      </c>
      <c r="C688" s="10">
        <f>SUM(C678:C680)</f>
        <v>563</v>
      </c>
      <c r="D688" s="11">
        <f>SUM(D678:D680)</f>
        <v>351771</v>
      </c>
      <c r="E688" s="10">
        <f>SUM(E678:E680)</f>
        <v>795</v>
      </c>
      <c r="F688" s="9">
        <f>SUM(F678:F680)</f>
        <v>793691</v>
      </c>
      <c r="G688" s="10">
        <f>SUM(G685:G686)</f>
        <v>1374</v>
      </c>
      <c r="H688" s="9">
        <f>SUM(H685:H686)</f>
        <v>1146617</v>
      </c>
      <c r="O688" s="77"/>
      <c r="P688" s="77"/>
      <c r="U688" s="95"/>
      <c r="V688" s="95"/>
      <c r="X688" s="95"/>
      <c r="Y688" s="94"/>
      <c r="Z688" s="93"/>
      <c r="AA688" s="93"/>
      <c r="AB688" s="93"/>
      <c r="AC688" s="92"/>
      <c r="AD688" s="92"/>
      <c r="AG688" s="92"/>
    </row>
    <row r="689" spans="1:33" ht="7.5" customHeight="1" x14ac:dyDescent="0.2">
      <c r="A689" s="8"/>
      <c r="B689" s="8"/>
      <c r="C689" s="68"/>
      <c r="D689" s="68"/>
      <c r="E689" s="68"/>
      <c r="F689" s="68"/>
      <c r="G689" s="68"/>
      <c r="H689" s="68"/>
      <c r="O689" s="2"/>
      <c r="U689" s="90"/>
      <c r="V689" s="90"/>
      <c r="X689" s="90"/>
      <c r="Y689" s="89"/>
      <c r="Z689" s="88"/>
      <c r="AA689" s="88"/>
      <c r="AB689" s="88"/>
      <c r="AC689" s="87"/>
      <c r="AD689" s="87"/>
      <c r="AG689" s="87"/>
    </row>
    <row r="690" spans="1:33" ht="11.25" customHeight="1" x14ac:dyDescent="0.2">
      <c r="A690" s="4" t="s">
        <v>2</v>
      </c>
      <c r="B690" s="7" t="s">
        <v>1</v>
      </c>
      <c r="C690" s="6"/>
      <c r="D690" s="6"/>
      <c r="E690" s="5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1.25" customHeight="1" x14ac:dyDescent="0.2">
      <c r="A691" s="8"/>
      <c r="B691" s="69" t="s">
        <v>0</v>
      </c>
      <c r="C691" s="68"/>
      <c r="D691" s="68"/>
      <c r="E691" s="68"/>
      <c r="F691" s="68"/>
      <c r="G691" s="68"/>
      <c r="H691" s="68"/>
      <c r="L691" s="2"/>
      <c r="O691" s="2"/>
      <c r="U691" s="90"/>
      <c r="V691" s="90"/>
      <c r="X691" s="90"/>
      <c r="Y691" s="89"/>
      <c r="Z691" s="88"/>
      <c r="AA691" s="88"/>
      <c r="AB691" s="88"/>
      <c r="AC691" s="87"/>
      <c r="AD691" s="87"/>
      <c r="AG691" s="87"/>
    </row>
    <row r="695" spans="1:33" ht="15.75" x14ac:dyDescent="0.2">
      <c r="A695" s="67" t="s">
        <v>49</v>
      </c>
      <c r="B695" s="66" t="s">
        <v>58</v>
      </c>
      <c r="C695" s="65"/>
      <c r="D695" s="65"/>
      <c r="E695" s="65"/>
      <c r="F695" s="65"/>
      <c r="G695" s="65"/>
      <c r="H695" s="91"/>
    </row>
    <row r="696" spans="1:33" ht="7.5" customHeight="1" thickBot="1" x14ac:dyDescent="0.25">
      <c r="A696" s="64"/>
      <c r="B696" s="64"/>
      <c r="C696" s="64"/>
      <c r="D696" s="64"/>
      <c r="E696" s="64"/>
      <c r="F696" s="64"/>
      <c r="G696" s="64"/>
      <c r="H696" s="64"/>
    </row>
    <row r="697" spans="1:33" s="96" customFormat="1" ht="15.75" customHeight="1" thickBot="1" x14ac:dyDescent="0.25">
      <c r="A697" s="63" t="s">
        <v>47</v>
      </c>
      <c r="B697" s="55" t="s">
        <v>46</v>
      </c>
      <c r="C697" s="105" t="s">
        <v>45</v>
      </c>
      <c r="D697" s="104"/>
      <c r="E697" s="103" t="s">
        <v>44</v>
      </c>
      <c r="F697" s="102"/>
      <c r="G697" s="101" t="s">
        <v>43</v>
      </c>
      <c r="H697" s="101"/>
      <c r="W697" s="98"/>
    </row>
    <row r="698" spans="1:33" s="96" customFormat="1" ht="26.25" thickBot="1" x14ac:dyDescent="0.25">
      <c r="A698" s="55"/>
      <c r="B698" s="55"/>
      <c r="C698" s="58" t="s">
        <v>42</v>
      </c>
      <c r="D698" s="57" t="s">
        <v>41</v>
      </c>
      <c r="E698" s="58" t="s">
        <v>42</v>
      </c>
      <c r="F698" s="57" t="s">
        <v>41</v>
      </c>
      <c r="G698" s="56" t="s">
        <v>42</v>
      </c>
      <c r="H698" s="56" t="s">
        <v>41</v>
      </c>
      <c r="U698" s="100"/>
      <c r="V698" s="100"/>
      <c r="W698" s="100"/>
      <c r="X698" s="100"/>
      <c r="Y698" s="99"/>
      <c r="Z698" s="98"/>
      <c r="AA698" s="98"/>
      <c r="AB698" s="98"/>
      <c r="AC698" s="97"/>
    </row>
    <row r="699" spans="1:33" s="96" customFormat="1" ht="17.25" customHeight="1" thickBot="1" x14ac:dyDescent="0.25">
      <c r="A699" s="55"/>
      <c r="B699" s="55"/>
      <c r="C699" s="54"/>
      <c r="D699" s="52" t="s">
        <v>40</v>
      </c>
      <c r="E699" s="53"/>
      <c r="F699" s="52" t="s">
        <v>54</v>
      </c>
      <c r="G699" s="51"/>
      <c r="H699" s="50" t="s">
        <v>52</v>
      </c>
    </row>
    <row r="700" spans="1:33" s="4" customFormat="1" ht="11.25" customHeight="1" x14ac:dyDescent="0.2">
      <c r="A700" s="21">
        <v>1</v>
      </c>
      <c r="B700" s="3" t="s">
        <v>37</v>
      </c>
      <c r="C700" s="29">
        <v>1</v>
      </c>
      <c r="D700" s="28">
        <v>519</v>
      </c>
      <c r="E700" s="19">
        <v>20</v>
      </c>
      <c r="F700" s="20">
        <v>446223</v>
      </c>
      <c r="G700" s="18">
        <v>21</v>
      </c>
      <c r="H700" s="18">
        <v>446742</v>
      </c>
      <c r="I700" s="77"/>
      <c r="L700" s="77"/>
      <c r="O700" s="77"/>
      <c r="P700" s="77"/>
      <c r="Q700" s="77"/>
      <c r="U700" s="95"/>
      <c r="V700" s="95"/>
      <c r="X700" s="95"/>
      <c r="Y700" s="94"/>
      <c r="Z700" s="93"/>
      <c r="AA700" s="93"/>
      <c r="AB700" s="93"/>
      <c r="AC700" s="92"/>
      <c r="AD700" s="92"/>
      <c r="AG700" s="92"/>
    </row>
    <row r="701" spans="1:33" s="4" customFormat="1" ht="11.25" customHeight="1" x14ac:dyDescent="0.2">
      <c r="A701" s="26">
        <v>2</v>
      </c>
      <c r="B701" s="25" t="s">
        <v>36</v>
      </c>
      <c r="C701" s="23">
        <v>174</v>
      </c>
      <c r="D701" s="24">
        <v>84628</v>
      </c>
      <c r="E701" s="23">
        <v>116</v>
      </c>
      <c r="F701" s="24">
        <v>67746</v>
      </c>
      <c r="G701" s="22">
        <v>290</v>
      </c>
      <c r="H701" s="22">
        <v>152374</v>
      </c>
      <c r="I701" s="77"/>
      <c r="L701" s="77"/>
      <c r="O701" s="77"/>
      <c r="P701" s="77"/>
      <c r="Q701" s="77"/>
      <c r="U701" s="95"/>
      <c r="V701" s="95"/>
      <c r="X701" s="95"/>
      <c r="Y701" s="94"/>
      <c r="Z701" s="93"/>
      <c r="AA701" s="93"/>
      <c r="AB701" s="93"/>
      <c r="AC701" s="92"/>
      <c r="AD701" s="92"/>
      <c r="AG701" s="92"/>
    </row>
    <row r="702" spans="1:33" s="4" customFormat="1" ht="11.25" customHeight="1" x14ac:dyDescent="0.2">
      <c r="A702" s="21">
        <v>3</v>
      </c>
      <c r="B702" s="3" t="s">
        <v>35</v>
      </c>
      <c r="C702" s="19">
        <v>227</v>
      </c>
      <c r="D702" s="20">
        <v>73182</v>
      </c>
      <c r="E702" s="19">
        <v>215</v>
      </c>
      <c r="F702" s="20">
        <v>47666</v>
      </c>
      <c r="G702" s="18">
        <v>442</v>
      </c>
      <c r="H702" s="18">
        <v>120848</v>
      </c>
      <c r="I702" s="77"/>
      <c r="L702" s="77"/>
      <c r="O702" s="77"/>
      <c r="P702" s="77"/>
      <c r="U702" s="95"/>
      <c r="V702" s="95"/>
      <c r="X702" s="95"/>
      <c r="Y702" s="94"/>
      <c r="Z702" s="93"/>
      <c r="AA702" s="93"/>
      <c r="AB702" s="93"/>
      <c r="AC702" s="92"/>
      <c r="AD702" s="92"/>
      <c r="AG702" s="92"/>
    </row>
    <row r="703" spans="1:33" s="4" customFormat="1" ht="11.25" customHeight="1" x14ac:dyDescent="0.2">
      <c r="A703" s="26"/>
      <c r="B703" s="79" t="s">
        <v>34</v>
      </c>
      <c r="C703" s="48">
        <v>214</v>
      </c>
      <c r="D703" s="47">
        <v>49312</v>
      </c>
      <c r="E703" s="48">
        <v>202</v>
      </c>
      <c r="F703" s="47">
        <v>44295</v>
      </c>
      <c r="G703" s="46">
        <v>416</v>
      </c>
      <c r="H703" s="46">
        <v>93607</v>
      </c>
      <c r="I703" s="77"/>
      <c r="L703" s="77"/>
      <c r="O703" s="77"/>
      <c r="P703" s="77"/>
      <c r="U703" s="95"/>
      <c r="V703" s="95"/>
      <c r="X703" s="95"/>
      <c r="Y703" s="94"/>
      <c r="Z703" s="93"/>
      <c r="AA703" s="93"/>
      <c r="AB703" s="93"/>
      <c r="AC703" s="92"/>
      <c r="AD703" s="92"/>
      <c r="AG703" s="92"/>
    </row>
    <row r="704" spans="1:33" s="4" customFormat="1" ht="11.25" customHeight="1" x14ac:dyDescent="0.2">
      <c r="A704" s="21"/>
      <c r="B704" s="78" t="s">
        <v>33</v>
      </c>
      <c r="C704" s="44">
        <v>13</v>
      </c>
      <c r="D704" s="43">
        <v>23870</v>
      </c>
      <c r="E704" s="44">
        <v>13</v>
      </c>
      <c r="F704" s="43">
        <v>3370</v>
      </c>
      <c r="G704" s="42">
        <v>26</v>
      </c>
      <c r="H704" s="42">
        <v>27241</v>
      </c>
      <c r="I704" s="77"/>
      <c r="L704" s="77"/>
      <c r="O704" s="77"/>
      <c r="P704" s="77"/>
      <c r="U704" s="95"/>
      <c r="V704" s="95"/>
      <c r="X704" s="95"/>
      <c r="Y704" s="94"/>
      <c r="Z704" s="93"/>
      <c r="AA704" s="93"/>
      <c r="AB704" s="93"/>
      <c r="AC704" s="92"/>
      <c r="AD704" s="92"/>
      <c r="AG704" s="92"/>
    </row>
    <row r="705" spans="1:33" s="4" customFormat="1" ht="11.25" customHeight="1" x14ac:dyDescent="0.2">
      <c r="A705" s="26">
        <v>4</v>
      </c>
      <c r="B705" s="25" t="s">
        <v>32</v>
      </c>
      <c r="C705" s="23">
        <v>54</v>
      </c>
      <c r="D705" s="24">
        <v>53801</v>
      </c>
      <c r="E705" s="23">
        <v>216</v>
      </c>
      <c r="F705" s="24">
        <v>12228</v>
      </c>
      <c r="G705" s="22">
        <v>270</v>
      </c>
      <c r="H705" s="22">
        <v>66029</v>
      </c>
      <c r="I705" s="77"/>
      <c r="L705" s="77"/>
      <c r="U705" s="95"/>
      <c r="V705" s="95"/>
      <c r="X705" s="95"/>
      <c r="Y705" s="94"/>
      <c r="Z705" s="93"/>
      <c r="AA705" s="93"/>
      <c r="AB705" s="93"/>
      <c r="AC705" s="92"/>
      <c r="AD705" s="92"/>
      <c r="AG705" s="92"/>
    </row>
    <row r="706" spans="1:33" s="4" customFormat="1" ht="11.25" customHeight="1" x14ac:dyDescent="0.2">
      <c r="A706" s="21">
        <v>5</v>
      </c>
      <c r="B706" s="3" t="s">
        <v>31</v>
      </c>
      <c r="C706" s="29" t="s">
        <v>10</v>
      </c>
      <c r="D706" s="28" t="s">
        <v>10</v>
      </c>
      <c r="E706" s="19">
        <v>12</v>
      </c>
      <c r="F706" s="20">
        <v>45548</v>
      </c>
      <c r="G706" s="18">
        <v>12</v>
      </c>
      <c r="H706" s="18">
        <v>45548</v>
      </c>
      <c r="I706" s="77"/>
      <c r="L706" s="77"/>
      <c r="O706" s="77"/>
      <c r="P706" s="77"/>
      <c r="U706" s="95"/>
      <c r="V706" s="95"/>
      <c r="X706" s="95"/>
      <c r="Y706" s="94"/>
      <c r="Z706" s="93"/>
      <c r="AA706" s="93"/>
      <c r="AB706" s="93"/>
      <c r="AC706" s="92"/>
      <c r="AD706" s="92"/>
      <c r="AG706" s="92"/>
    </row>
    <row r="707" spans="1:33" s="4" customFormat="1" ht="11.25" customHeight="1" x14ac:dyDescent="0.2">
      <c r="A707" s="26">
        <v>6</v>
      </c>
      <c r="B707" s="25" t="s">
        <v>30</v>
      </c>
      <c r="C707" s="31">
        <v>1</v>
      </c>
      <c r="D707" s="30">
        <v>321</v>
      </c>
      <c r="E707" s="23">
        <v>5</v>
      </c>
      <c r="F707" s="24">
        <v>41502</v>
      </c>
      <c r="G707" s="22">
        <v>6</v>
      </c>
      <c r="H707" s="22">
        <v>41823</v>
      </c>
      <c r="I707" s="77"/>
      <c r="L707" s="77"/>
      <c r="U707" s="95"/>
      <c r="V707" s="95"/>
      <c r="X707" s="95"/>
      <c r="Y707" s="94"/>
      <c r="Z707" s="93"/>
      <c r="AA707" s="93"/>
      <c r="AB707" s="93"/>
      <c r="AC707" s="92"/>
      <c r="AD707" s="92"/>
      <c r="AG707" s="92"/>
    </row>
    <row r="708" spans="1:33" s="4" customFormat="1" ht="11.25" customHeight="1" x14ac:dyDescent="0.2">
      <c r="A708" s="21">
        <v>7</v>
      </c>
      <c r="B708" s="3" t="s">
        <v>27</v>
      </c>
      <c r="C708" s="19">
        <v>7</v>
      </c>
      <c r="D708" s="20">
        <v>26659</v>
      </c>
      <c r="E708" s="19">
        <v>5</v>
      </c>
      <c r="F708" s="20">
        <v>9663</v>
      </c>
      <c r="G708" s="18">
        <v>12</v>
      </c>
      <c r="H708" s="18">
        <v>36322</v>
      </c>
      <c r="I708" s="77"/>
      <c r="L708" s="77"/>
      <c r="U708" s="95"/>
      <c r="V708" s="95"/>
      <c r="X708" s="95"/>
      <c r="Y708" s="94"/>
      <c r="Z708" s="93"/>
      <c r="AA708" s="93"/>
      <c r="AB708" s="93"/>
      <c r="AC708" s="92"/>
      <c r="AD708" s="92"/>
      <c r="AG708" s="92"/>
    </row>
    <row r="709" spans="1:33" s="4" customFormat="1" ht="11.25" customHeight="1" x14ac:dyDescent="0.2">
      <c r="A709" s="26">
        <v>8</v>
      </c>
      <c r="B709" s="25" t="s">
        <v>29</v>
      </c>
      <c r="C709" s="23">
        <v>7</v>
      </c>
      <c r="D709" s="24">
        <v>10736</v>
      </c>
      <c r="E709" s="23">
        <v>21</v>
      </c>
      <c r="F709" s="24">
        <v>24383</v>
      </c>
      <c r="G709" s="22">
        <v>28</v>
      </c>
      <c r="H709" s="22">
        <v>35119</v>
      </c>
      <c r="I709" s="77"/>
      <c r="L709" s="77"/>
      <c r="O709" s="77"/>
      <c r="P709" s="77"/>
      <c r="Q709" s="77"/>
      <c r="U709" s="95"/>
      <c r="V709" s="95"/>
      <c r="X709" s="95"/>
      <c r="Y709" s="94"/>
      <c r="Z709" s="93"/>
      <c r="AA709" s="93"/>
      <c r="AB709" s="93"/>
      <c r="AC709" s="92"/>
      <c r="AD709" s="92"/>
      <c r="AG709" s="92"/>
    </row>
    <row r="710" spans="1:33" s="4" customFormat="1" ht="11.25" customHeight="1" x14ac:dyDescent="0.2">
      <c r="A710" s="21">
        <v>9</v>
      </c>
      <c r="B710" s="3" t="s">
        <v>28</v>
      </c>
      <c r="C710" s="19">
        <v>15</v>
      </c>
      <c r="D710" s="20">
        <v>27210</v>
      </c>
      <c r="E710" s="19">
        <v>7</v>
      </c>
      <c r="F710" s="20">
        <v>5609</v>
      </c>
      <c r="G710" s="18">
        <v>22</v>
      </c>
      <c r="H710" s="18">
        <v>32729</v>
      </c>
      <c r="I710" s="77"/>
      <c r="L710" s="77"/>
      <c r="O710" s="77"/>
      <c r="P710" s="77"/>
      <c r="Q710" s="77"/>
      <c r="U710" s="95"/>
      <c r="V710" s="95"/>
      <c r="X710" s="95"/>
      <c r="Y710" s="94"/>
      <c r="Z710" s="93"/>
      <c r="AA710" s="93"/>
      <c r="AB710" s="93"/>
      <c r="AC710" s="92"/>
      <c r="AD710" s="92"/>
      <c r="AG710" s="92"/>
    </row>
    <row r="711" spans="1:33" s="4" customFormat="1" ht="11.25" customHeight="1" x14ac:dyDescent="0.2">
      <c r="A711" s="26">
        <v>10</v>
      </c>
      <c r="B711" s="25" t="s">
        <v>25</v>
      </c>
      <c r="C711" s="31" t="s">
        <v>10</v>
      </c>
      <c r="D711" s="30" t="s">
        <v>10</v>
      </c>
      <c r="E711" s="23">
        <v>4</v>
      </c>
      <c r="F711" s="24">
        <v>30411</v>
      </c>
      <c r="G711" s="22">
        <v>4</v>
      </c>
      <c r="H711" s="22">
        <v>30411</v>
      </c>
    </row>
    <row r="712" spans="1:33" s="4" customFormat="1" ht="11.25" customHeight="1" x14ac:dyDescent="0.2">
      <c r="A712" s="21">
        <v>11</v>
      </c>
      <c r="B712" s="3" t="s">
        <v>26</v>
      </c>
      <c r="C712" s="19">
        <v>76</v>
      </c>
      <c r="D712" s="20">
        <v>18681</v>
      </c>
      <c r="E712" s="19">
        <v>51</v>
      </c>
      <c r="F712" s="20">
        <v>11059</v>
      </c>
      <c r="G712" s="18">
        <v>127</v>
      </c>
      <c r="H712" s="18">
        <v>29740</v>
      </c>
    </row>
    <row r="713" spans="1:33" s="4" customFormat="1" ht="11.25" customHeight="1" x14ac:dyDescent="0.2">
      <c r="A713" s="113">
        <v>12</v>
      </c>
      <c r="B713" s="112" t="s">
        <v>23</v>
      </c>
      <c r="C713" s="111">
        <v>13</v>
      </c>
      <c r="D713" s="110">
        <v>26131</v>
      </c>
      <c r="E713" s="109" t="s">
        <v>10</v>
      </c>
      <c r="F713" s="108" t="s">
        <v>10</v>
      </c>
      <c r="G713" s="107">
        <v>13</v>
      </c>
      <c r="H713" s="107">
        <v>26131</v>
      </c>
    </row>
    <row r="714" spans="1:33" s="4" customFormat="1" ht="11.25" customHeight="1" x14ac:dyDescent="0.2">
      <c r="A714" s="21">
        <v>13</v>
      </c>
      <c r="B714" s="3" t="s">
        <v>24</v>
      </c>
      <c r="C714" s="19">
        <v>1</v>
      </c>
      <c r="D714" s="20">
        <v>6993</v>
      </c>
      <c r="E714" s="19">
        <v>3</v>
      </c>
      <c r="F714" s="20">
        <v>18919</v>
      </c>
      <c r="G714" s="18">
        <v>4</v>
      </c>
      <c r="H714" s="18">
        <v>25913</v>
      </c>
      <c r="I714" s="77"/>
      <c r="L714" s="77"/>
      <c r="U714" s="95"/>
      <c r="V714" s="95"/>
      <c r="X714" s="95"/>
      <c r="Y714" s="94"/>
      <c r="Z714" s="93"/>
      <c r="AA714" s="93"/>
      <c r="AB714" s="93"/>
      <c r="AC714" s="92"/>
      <c r="AD714" s="92"/>
      <c r="AG714" s="92"/>
    </row>
    <row r="715" spans="1:33" s="4" customFormat="1" ht="11.25" customHeight="1" x14ac:dyDescent="0.2">
      <c r="A715" s="26">
        <v>14</v>
      </c>
      <c r="B715" s="25" t="s">
        <v>22</v>
      </c>
      <c r="C715" s="23">
        <v>11</v>
      </c>
      <c r="D715" s="24">
        <v>15126</v>
      </c>
      <c r="E715" s="23">
        <v>41</v>
      </c>
      <c r="F715" s="22">
        <v>7596</v>
      </c>
      <c r="G715" s="23">
        <v>52</v>
      </c>
      <c r="H715" s="22">
        <v>22722</v>
      </c>
      <c r="L715" s="77"/>
      <c r="O715" s="77"/>
      <c r="P715" s="77"/>
      <c r="U715" s="95"/>
      <c r="V715" s="95"/>
      <c r="X715" s="95"/>
      <c r="Y715" s="94"/>
      <c r="Z715" s="93"/>
      <c r="AA715" s="93"/>
      <c r="AB715" s="93"/>
      <c r="AC715" s="92"/>
      <c r="AD715" s="92"/>
      <c r="AG715" s="92"/>
    </row>
    <row r="716" spans="1:33" s="4" customFormat="1" ht="11.25" customHeight="1" x14ac:dyDescent="0.2">
      <c r="A716" s="21">
        <v>15</v>
      </c>
      <c r="B716" s="3" t="s">
        <v>21</v>
      </c>
      <c r="C716" s="19">
        <v>9</v>
      </c>
      <c r="D716" s="20">
        <v>10737</v>
      </c>
      <c r="E716" s="19">
        <v>48</v>
      </c>
      <c r="F716" s="20">
        <v>8092</v>
      </c>
      <c r="G716" s="18">
        <v>57</v>
      </c>
      <c r="H716" s="18">
        <v>18830</v>
      </c>
      <c r="I716" s="77"/>
      <c r="L716" s="77"/>
      <c r="U716" s="95"/>
      <c r="V716" s="95"/>
      <c r="X716" s="95"/>
      <c r="Y716" s="94"/>
      <c r="Z716" s="93"/>
      <c r="AA716" s="93"/>
      <c r="AB716" s="93"/>
      <c r="AC716" s="92"/>
      <c r="AD716" s="92"/>
      <c r="AG716" s="92"/>
    </row>
    <row r="717" spans="1:33" s="4" customFormat="1" ht="11.25" customHeight="1" x14ac:dyDescent="0.2">
      <c r="A717" s="26">
        <v>16</v>
      </c>
      <c r="B717" s="25" t="s">
        <v>20</v>
      </c>
      <c r="C717" s="31" t="s">
        <v>10</v>
      </c>
      <c r="D717" s="30" t="s">
        <v>10</v>
      </c>
      <c r="E717" s="23">
        <v>1</v>
      </c>
      <c r="F717" s="24">
        <v>8216</v>
      </c>
      <c r="G717" s="22">
        <v>1</v>
      </c>
      <c r="H717" s="22">
        <v>8216</v>
      </c>
      <c r="I717" s="77"/>
      <c r="L717" s="77"/>
      <c r="O717" s="77"/>
      <c r="P717" s="77"/>
      <c r="U717" s="95"/>
      <c r="V717" s="95"/>
      <c r="X717" s="95"/>
      <c r="Y717" s="94"/>
      <c r="Z717" s="93"/>
      <c r="AA717" s="93"/>
      <c r="AB717" s="93"/>
      <c r="AC717" s="92"/>
      <c r="AD717" s="92"/>
      <c r="AG717" s="92"/>
    </row>
    <row r="718" spans="1:33" s="4" customFormat="1" ht="11.25" customHeight="1" x14ac:dyDescent="0.2">
      <c r="A718" s="21">
        <v>17</v>
      </c>
      <c r="B718" s="3" t="s">
        <v>19</v>
      </c>
      <c r="C718" s="19">
        <v>3</v>
      </c>
      <c r="D718" s="20">
        <v>2826</v>
      </c>
      <c r="E718" s="19">
        <v>16</v>
      </c>
      <c r="F718" s="20">
        <v>2228</v>
      </c>
      <c r="G718" s="18">
        <v>19</v>
      </c>
      <c r="H718" s="18">
        <v>5054</v>
      </c>
      <c r="I718" s="77"/>
      <c r="L718" s="77"/>
      <c r="U718" s="95"/>
      <c r="V718" s="95"/>
      <c r="X718" s="95"/>
      <c r="Y718" s="94"/>
      <c r="Z718" s="93"/>
      <c r="AA718" s="93"/>
      <c r="AB718" s="93"/>
      <c r="AC718" s="92"/>
      <c r="AD718" s="92"/>
      <c r="AG718" s="92"/>
    </row>
    <row r="719" spans="1:33" s="4" customFormat="1" ht="11.25" customHeight="1" x14ac:dyDescent="0.2">
      <c r="A719" s="26">
        <v>18</v>
      </c>
      <c r="B719" s="25" t="s">
        <v>17</v>
      </c>
      <c r="C719" s="31" t="s">
        <v>10</v>
      </c>
      <c r="D719" s="30" t="s">
        <v>10</v>
      </c>
      <c r="E719" s="23">
        <v>2</v>
      </c>
      <c r="F719" s="24">
        <v>4114</v>
      </c>
      <c r="G719" s="22">
        <v>2</v>
      </c>
      <c r="H719" s="22">
        <v>4114</v>
      </c>
      <c r="I719" s="77"/>
      <c r="U719" s="95"/>
      <c r="V719" s="95"/>
      <c r="X719" s="95"/>
      <c r="Y719" s="94"/>
      <c r="Z719" s="93"/>
      <c r="AA719" s="93"/>
      <c r="AB719" s="93"/>
      <c r="AC719" s="92"/>
      <c r="AD719" s="92"/>
      <c r="AG719" s="92"/>
    </row>
    <row r="720" spans="1:33" s="4" customFormat="1" ht="11.25" customHeight="1" x14ac:dyDescent="0.2">
      <c r="A720" s="21">
        <v>19</v>
      </c>
      <c r="B720" s="4" t="s">
        <v>13</v>
      </c>
      <c r="C720" s="29" t="s">
        <v>10</v>
      </c>
      <c r="D720" s="28" t="s">
        <v>10</v>
      </c>
      <c r="E720" s="34">
        <v>1</v>
      </c>
      <c r="F720" s="33">
        <v>3797</v>
      </c>
      <c r="G720" s="32">
        <v>1</v>
      </c>
      <c r="H720" s="32">
        <v>3797</v>
      </c>
      <c r="I720" s="77"/>
      <c r="L720" s="77"/>
      <c r="O720" s="77"/>
      <c r="P720" s="77"/>
      <c r="Q720" s="77"/>
      <c r="U720" s="95"/>
      <c r="V720" s="95"/>
      <c r="X720" s="95"/>
      <c r="Y720" s="94"/>
      <c r="Z720" s="93"/>
      <c r="AA720" s="93"/>
      <c r="AB720" s="93"/>
      <c r="AC720" s="92"/>
      <c r="AD720" s="92"/>
      <c r="AG720" s="92"/>
    </row>
    <row r="721" spans="1:33" s="4" customFormat="1" ht="11.25" customHeight="1" x14ac:dyDescent="0.2">
      <c r="A721" s="26">
        <v>20</v>
      </c>
      <c r="B721" s="25" t="s">
        <v>16</v>
      </c>
      <c r="C721" s="23">
        <v>10</v>
      </c>
      <c r="D721" s="24">
        <v>1191</v>
      </c>
      <c r="E721" s="23">
        <v>13</v>
      </c>
      <c r="F721" s="24">
        <v>1613</v>
      </c>
      <c r="G721" s="22">
        <v>23</v>
      </c>
      <c r="H721" s="22">
        <v>2804</v>
      </c>
      <c r="O721" s="77"/>
      <c r="P721" s="77"/>
      <c r="Q721" s="77"/>
      <c r="U721" s="95"/>
      <c r="V721" s="95"/>
      <c r="X721" s="95"/>
      <c r="Y721" s="94"/>
      <c r="Z721" s="93"/>
      <c r="AA721" s="93"/>
      <c r="AB721" s="93"/>
      <c r="AC721" s="92"/>
      <c r="AD721" s="92"/>
      <c r="AG721" s="92"/>
    </row>
    <row r="722" spans="1:33" s="4" customFormat="1" ht="11.25" customHeight="1" x14ac:dyDescent="0.2">
      <c r="A722" s="21">
        <v>21</v>
      </c>
      <c r="B722" s="3" t="s">
        <v>18</v>
      </c>
      <c r="C722" s="29" t="s">
        <v>10</v>
      </c>
      <c r="D722" s="28" t="s">
        <v>10</v>
      </c>
      <c r="E722" s="19">
        <v>1</v>
      </c>
      <c r="F722" s="20">
        <v>2580</v>
      </c>
      <c r="G722" s="18">
        <v>1</v>
      </c>
      <c r="H722" s="18">
        <v>2580</v>
      </c>
    </row>
    <row r="723" spans="1:33" s="4" customFormat="1" ht="11.25" customHeight="1" x14ac:dyDescent="0.2">
      <c r="A723" s="26">
        <v>22</v>
      </c>
      <c r="B723" s="25" t="s">
        <v>15</v>
      </c>
      <c r="C723" s="23">
        <v>2</v>
      </c>
      <c r="D723" s="24">
        <v>464</v>
      </c>
      <c r="E723" s="23">
        <v>8</v>
      </c>
      <c r="F723" s="24">
        <v>1534</v>
      </c>
      <c r="G723" s="22">
        <v>10</v>
      </c>
      <c r="H723" s="22">
        <v>1998</v>
      </c>
    </row>
    <row r="724" spans="1:33" s="4" customFormat="1" ht="11.25" customHeight="1" x14ac:dyDescent="0.2">
      <c r="A724" s="21">
        <v>23</v>
      </c>
      <c r="B724" s="3" t="s">
        <v>14</v>
      </c>
      <c r="C724" s="29" t="s">
        <v>10</v>
      </c>
      <c r="D724" s="28" t="s">
        <v>10</v>
      </c>
      <c r="E724" s="19">
        <v>1</v>
      </c>
      <c r="F724" s="20">
        <v>1425</v>
      </c>
      <c r="G724" s="18">
        <v>1</v>
      </c>
      <c r="H724" s="18">
        <v>1425</v>
      </c>
      <c r="L724" s="77"/>
      <c r="O724" s="77"/>
      <c r="P724" s="77"/>
      <c r="U724" s="95"/>
      <c r="V724" s="95"/>
      <c r="W724" s="95"/>
      <c r="X724" s="95"/>
      <c r="Y724" s="94"/>
      <c r="Z724" s="93"/>
      <c r="AA724" s="93"/>
      <c r="AB724" s="93"/>
      <c r="AC724" s="92"/>
      <c r="AD724" s="92"/>
      <c r="AG724" s="92"/>
    </row>
    <row r="725" spans="1:33" s="4" customFormat="1" ht="11.25" customHeight="1" x14ac:dyDescent="0.2">
      <c r="A725" s="26">
        <v>24</v>
      </c>
      <c r="B725" s="25" t="s">
        <v>11</v>
      </c>
      <c r="C725" s="31" t="s">
        <v>10</v>
      </c>
      <c r="D725" s="30" t="s">
        <v>10</v>
      </c>
      <c r="E725" s="23">
        <v>2</v>
      </c>
      <c r="F725" s="24">
        <v>426</v>
      </c>
      <c r="G725" s="22">
        <v>2</v>
      </c>
      <c r="H725" s="22">
        <v>426</v>
      </c>
      <c r="L725" s="77"/>
      <c r="U725" s="95"/>
      <c r="V725" s="95"/>
      <c r="X725" s="95"/>
      <c r="Y725" s="94"/>
      <c r="Z725" s="93"/>
      <c r="AA725" s="93"/>
      <c r="AB725" s="93"/>
      <c r="AC725" s="92"/>
      <c r="AD725" s="92"/>
      <c r="AG725" s="92"/>
    </row>
    <row r="726" spans="1:33" s="4" customFormat="1" ht="11.25" customHeight="1" x14ac:dyDescent="0.2">
      <c r="A726" s="21">
        <v>25</v>
      </c>
      <c r="B726" s="3" t="s">
        <v>12</v>
      </c>
      <c r="C726" s="29" t="s">
        <v>10</v>
      </c>
      <c r="D726" s="28" t="s">
        <v>10</v>
      </c>
      <c r="E726" s="19">
        <v>2</v>
      </c>
      <c r="F726" s="20">
        <v>394</v>
      </c>
      <c r="G726" s="18">
        <v>2</v>
      </c>
      <c r="H726" s="18">
        <v>394</v>
      </c>
      <c r="O726" s="77"/>
      <c r="Q726" s="77"/>
      <c r="U726" s="95"/>
      <c r="V726" s="95"/>
      <c r="X726" s="95"/>
      <c r="Y726" s="94"/>
      <c r="Z726" s="93"/>
      <c r="AA726" s="93"/>
      <c r="AB726" s="93"/>
      <c r="AC726" s="92"/>
      <c r="AD726" s="92"/>
      <c r="AG726" s="92"/>
    </row>
    <row r="727" spans="1:33" s="4" customFormat="1" ht="11.25" customHeight="1" x14ac:dyDescent="0.2">
      <c r="A727" s="27">
        <v>26</v>
      </c>
      <c r="B727" s="25" t="s">
        <v>9</v>
      </c>
      <c r="C727" s="31">
        <v>1</v>
      </c>
      <c r="D727" s="30">
        <v>18</v>
      </c>
      <c r="E727" s="23">
        <v>1</v>
      </c>
      <c r="F727" s="24">
        <v>5</v>
      </c>
      <c r="G727" s="22">
        <v>2</v>
      </c>
      <c r="H727" s="22">
        <v>23</v>
      </c>
      <c r="O727" s="77"/>
      <c r="Q727" s="77"/>
      <c r="U727" s="95"/>
      <c r="V727" s="95"/>
      <c r="X727" s="95"/>
      <c r="Y727" s="94"/>
      <c r="Z727" s="93"/>
      <c r="AA727" s="93"/>
      <c r="AB727" s="93"/>
      <c r="AC727" s="92"/>
      <c r="AD727" s="92"/>
      <c r="AG727" s="92"/>
    </row>
    <row r="728" spans="1:33" s="4" customFormat="1" ht="11.25" customHeight="1" x14ac:dyDescent="0.2">
      <c r="A728" s="1"/>
      <c r="B728" s="1"/>
      <c r="C728" s="114"/>
      <c r="D728" s="1"/>
      <c r="E728" s="114"/>
      <c r="F728" s="1"/>
      <c r="G728" s="114"/>
      <c r="H728" s="1"/>
      <c r="O728" s="77"/>
      <c r="Q728" s="77"/>
      <c r="U728" s="95"/>
      <c r="V728" s="95"/>
      <c r="X728" s="95"/>
      <c r="Y728" s="94"/>
      <c r="Z728" s="93"/>
      <c r="AA728" s="93"/>
      <c r="AB728" s="93"/>
      <c r="AC728" s="92"/>
      <c r="AD728" s="92"/>
      <c r="AG728" s="92"/>
    </row>
    <row r="729" spans="1:33" s="4" customFormat="1" ht="11.25" customHeight="1" x14ac:dyDescent="0.2">
      <c r="A729" s="26"/>
      <c r="B729" s="25" t="s">
        <v>8</v>
      </c>
      <c r="C729" s="23">
        <v>551</v>
      </c>
      <c r="D729" s="24">
        <v>236303</v>
      </c>
      <c r="E729" s="23">
        <v>703</v>
      </c>
      <c r="F729" s="22">
        <v>154856</v>
      </c>
      <c r="G729" s="23">
        <v>1254</v>
      </c>
      <c r="H729" s="22">
        <v>391159</v>
      </c>
      <c r="O729" s="77"/>
      <c r="Q729" s="77"/>
      <c r="U729" s="95"/>
      <c r="V729" s="95"/>
      <c r="X729" s="95"/>
      <c r="Y729" s="94"/>
      <c r="Z729" s="93"/>
      <c r="AA729" s="93"/>
      <c r="AB729" s="93"/>
      <c r="AC729" s="92"/>
      <c r="AD729" s="92"/>
      <c r="AG729" s="92"/>
    </row>
    <row r="730" spans="1:33" s="4" customFormat="1" ht="11.25" customHeight="1" x14ac:dyDescent="0.2">
      <c r="A730" s="21"/>
      <c r="B730" s="3" t="s">
        <v>7</v>
      </c>
      <c r="C730" s="19">
        <v>38</v>
      </c>
      <c r="D730" s="20">
        <v>62209</v>
      </c>
      <c r="E730" s="19">
        <v>69</v>
      </c>
      <c r="F730" s="18">
        <v>89180</v>
      </c>
      <c r="G730" s="19">
        <v>107</v>
      </c>
      <c r="H730" s="18">
        <v>151389</v>
      </c>
      <c r="O730" s="77"/>
      <c r="Q730" s="77"/>
      <c r="U730" s="95"/>
      <c r="V730" s="95"/>
      <c r="X730" s="95"/>
      <c r="Y730" s="94"/>
      <c r="Z730" s="93"/>
      <c r="AA730" s="93"/>
      <c r="AB730" s="93"/>
      <c r="AC730" s="92"/>
      <c r="AD730" s="92"/>
      <c r="AG730" s="92"/>
    </row>
    <row r="731" spans="1:33" s="4" customFormat="1" ht="11.25" customHeight="1" x14ac:dyDescent="0.2">
      <c r="A731" s="26"/>
      <c r="B731" s="25" t="s">
        <v>6</v>
      </c>
      <c r="C731" s="23">
        <v>23</v>
      </c>
      <c r="D731" s="24">
        <f>60510+113</f>
        <v>60623</v>
      </c>
      <c r="E731" s="23">
        <v>40</v>
      </c>
      <c r="F731" s="22">
        <v>558939</v>
      </c>
      <c r="G731" s="23">
        <v>63</v>
      </c>
      <c r="H731" s="22">
        <f>619449+113</f>
        <v>619562</v>
      </c>
      <c r="O731" s="77"/>
      <c r="Q731" s="77"/>
      <c r="U731" s="95"/>
      <c r="V731" s="95"/>
      <c r="X731" s="95"/>
      <c r="Y731" s="94"/>
      <c r="Z731" s="93"/>
      <c r="AA731" s="93"/>
      <c r="AB731" s="93"/>
      <c r="AC731" s="92"/>
      <c r="AD731" s="92"/>
      <c r="AG731" s="92"/>
    </row>
    <row r="732" spans="1:33" s="4" customFormat="1" ht="11.25" customHeight="1" x14ac:dyDescent="0.2">
      <c r="A732" s="21"/>
      <c r="B732" s="3"/>
      <c r="C732" s="19"/>
      <c r="D732" s="20"/>
      <c r="E732" s="19"/>
      <c r="F732" s="18"/>
      <c r="G732" s="19"/>
      <c r="H732" s="18"/>
      <c r="O732" s="77"/>
      <c r="Q732" s="77"/>
      <c r="U732" s="95"/>
      <c r="V732" s="95"/>
      <c r="X732" s="95"/>
      <c r="Y732" s="94"/>
      <c r="Z732" s="93"/>
      <c r="AA732" s="93"/>
      <c r="AB732" s="93"/>
      <c r="AC732" s="92"/>
      <c r="AD732" s="92"/>
      <c r="AG732" s="92"/>
    </row>
    <row r="733" spans="1:33" s="4" customFormat="1" ht="11.25" customHeight="1" x14ac:dyDescent="0.2">
      <c r="A733" s="26"/>
      <c r="B733" s="25" t="s">
        <v>5</v>
      </c>
      <c r="C733" s="23">
        <f>SUM(C701,C702,C705,C709,C710,C712,C715,C716,C718,C720,C721)</f>
        <v>586</v>
      </c>
      <c r="D733" s="22">
        <f>SUM(D701,D702,D705,D709,D710,D712,D715,D716,D718,D720,D721)</f>
        <v>298118</v>
      </c>
      <c r="E733" s="23">
        <f>SUM(E701,E702,E705,E709,E710,E712,E715,E716,E718,E720,E721)</f>
        <v>745</v>
      </c>
      <c r="F733" s="22">
        <f>SUM(F701,F702,F705,F709,F710,F712,F715,F716,F718,F720,F721)</f>
        <v>192017</v>
      </c>
      <c r="G733" s="23">
        <v>1331</v>
      </c>
      <c r="H733" s="22">
        <v>490046</v>
      </c>
      <c r="O733" s="77"/>
      <c r="Q733" s="77"/>
      <c r="U733" s="95"/>
      <c r="V733" s="95"/>
      <c r="X733" s="95"/>
      <c r="Y733" s="94"/>
      <c r="Z733" s="93"/>
      <c r="AA733" s="93"/>
      <c r="AB733" s="93"/>
      <c r="AC733" s="92"/>
      <c r="AD733" s="92"/>
      <c r="AG733" s="92"/>
    </row>
    <row r="734" spans="1:33" s="4" customFormat="1" ht="11.25" customHeight="1" x14ac:dyDescent="0.2">
      <c r="A734" s="21"/>
      <c r="B734" s="3" t="s">
        <v>4</v>
      </c>
      <c r="C734" s="19">
        <f>SUM(C700,C706,C707,C708,C711,C714,C713,C717,C722,C719,C723,C724,C726,C725,C727)</f>
        <v>26</v>
      </c>
      <c r="D734" s="18">
        <f>SUM(D700,D706,D707,D708,D711,D714,D713,D717,D722,D719,D723,D724,D726,D725,D727)</f>
        <v>61105</v>
      </c>
      <c r="E734" s="19">
        <f>SUM(E700,E706,E707,E708,E711,E714,E713,E717,E722,E719,E723,E724,E726,E725,E727)</f>
        <v>67</v>
      </c>
      <c r="F734" s="18">
        <f>SUM(F700,F706,F707,F708,F711,F714,F713,F717,F722,F719,F723,F724,F726,F725,F727)</f>
        <v>610960</v>
      </c>
      <c r="G734" s="19">
        <v>93</v>
      </c>
      <c r="H734" s="18">
        <f>671952+113</f>
        <v>672065</v>
      </c>
      <c r="L734" s="77"/>
      <c r="O734" s="77"/>
      <c r="P734" s="77"/>
      <c r="U734" s="95"/>
      <c r="V734" s="95"/>
      <c r="X734" s="95"/>
      <c r="Y734" s="94"/>
      <c r="Z734" s="93"/>
      <c r="AA734" s="93"/>
      <c r="AB734" s="93"/>
      <c r="AC734" s="92"/>
      <c r="AD734" s="92"/>
      <c r="AG734" s="92"/>
    </row>
    <row r="735" spans="1:33" s="4" customFormat="1" ht="11.25" customHeight="1" x14ac:dyDescent="0.2">
      <c r="A735" s="26"/>
      <c r="B735" s="25"/>
      <c r="C735" s="23"/>
      <c r="D735" s="24"/>
      <c r="E735" s="23"/>
      <c r="F735" s="22"/>
      <c r="G735" s="23"/>
      <c r="H735" s="22"/>
      <c r="L735" s="77"/>
      <c r="O735" s="77"/>
      <c r="P735" s="77"/>
      <c r="U735" s="95"/>
      <c r="V735" s="95"/>
      <c r="X735" s="95"/>
      <c r="Y735" s="94"/>
      <c r="Z735" s="93"/>
      <c r="AA735" s="93"/>
      <c r="AB735" s="93"/>
      <c r="AC735" s="92"/>
      <c r="AD735" s="92"/>
      <c r="AG735" s="92"/>
    </row>
    <row r="736" spans="1:33" s="4" customFormat="1" ht="11.25" customHeight="1" x14ac:dyDescent="0.2">
      <c r="A736" s="21"/>
      <c r="B736" s="3" t="s">
        <v>51</v>
      </c>
      <c r="C736" s="19">
        <f>SUM(C700:C702,C705:C727)</f>
        <v>612</v>
      </c>
      <c r="D736" s="20">
        <f>SUM(D729:D731)</f>
        <v>359135</v>
      </c>
      <c r="E736" s="19">
        <f>SUM(E729:E731)</f>
        <v>812</v>
      </c>
      <c r="F736" s="18">
        <f>SUM(F729:F731)</f>
        <v>802975</v>
      </c>
      <c r="G736" s="19">
        <v>1424</v>
      </c>
      <c r="H736" s="18">
        <f>1161997+113</f>
        <v>1162110</v>
      </c>
      <c r="L736" s="77"/>
      <c r="O736" s="77"/>
      <c r="P736" s="77"/>
      <c r="U736" s="95"/>
      <c r="V736" s="95"/>
      <c r="X736" s="95"/>
      <c r="Y736" s="94"/>
      <c r="Z736" s="93"/>
      <c r="AA736" s="93"/>
      <c r="AB736" s="93"/>
      <c r="AC736" s="92"/>
      <c r="AD736" s="92"/>
      <c r="AG736" s="92"/>
    </row>
    <row r="737" spans="1:33" s="4" customFormat="1" ht="11.25" customHeight="1" x14ac:dyDescent="0.2">
      <c r="A737" s="26"/>
      <c r="B737" s="25" t="s">
        <v>50</v>
      </c>
      <c r="C737" s="31" t="s">
        <v>10</v>
      </c>
      <c r="D737" s="30" t="s">
        <v>10</v>
      </c>
      <c r="E737" s="31" t="s">
        <v>10</v>
      </c>
      <c r="F737" s="75" t="s">
        <v>10</v>
      </c>
      <c r="G737" s="23">
        <v>14</v>
      </c>
      <c r="H737" s="22">
        <v>752</v>
      </c>
      <c r="L737" s="77"/>
      <c r="O737" s="77"/>
      <c r="P737" s="77"/>
      <c r="U737" s="95"/>
      <c r="V737" s="95"/>
      <c r="X737" s="95"/>
      <c r="Y737" s="94"/>
      <c r="Z737" s="93"/>
      <c r="AA737" s="93"/>
      <c r="AB737" s="93"/>
      <c r="AC737" s="92"/>
      <c r="AD737" s="92"/>
      <c r="AG737" s="92"/>
    </row>
    <row r="738" spans="1:33" s="4" customFormat="1" ht="11.25" customHeight="1" thickBot="1" x14ac:dyDescent="0.25">
      <c r="A738" s="74"/>
      <c r="B738" s="73"/>
      <c r="C738" s="72"/>
      <c r="D738" s="71"/>
      <c r="E738" s="72"/>
      <c r="F738" s="71"/>
      <c r="G738" s="70"/>
      <c r="H738" s="70"/>
    </row>
    <row r="739" spans="1:33" s="4" customFormat="1" ht="11.25" customHeight="1" thickBot="1" x14ac:dyDescent="0.25">
      <c r="A739" s="12"/>
      <c r="B739" s="12" t="s">
        <v>3</v>
      </c>
      <c r="C739" s="10">
        <f>SUM(C729:C731)</f>
        <v>612</v>
      </c>
      <c r="D739" s="11">
        <f>SUM(D729:D731)</f>
        <v>359135</v>
      </c>
      <c r="E739" s="10">
        <f>SUM(E729:E731)</f>
        <v>812</v>
      </c>
      <c r="F739" s="9">
        <f>SUM(F729:F731)</f>
        <v>802975</v>
      </c>
      <c r="G739" s="10">
        <f>SUM(G736:G737)</f>
        <v>1438</v>
      </c>
      <c r="H739" s="9">
        <f>SUM(H736:H737)</f>
        <v>1162862</v>
      </c>
      <c r="O739" s="77"/>
      <c r="P739" s="77"/>
      <c r="U739" s="95"/>
      <c r="V739" s="95"/>
      <c r="X739" s="95"/>
      <c r="Y739" s="94"/>
      <c r="Z739" s="93"/>
      <c r="AA739" s="93"/>
      <c r="AB739" s="93"/>
      <c r="AC739" s="92"/>
      <c r="AD739" s="92"/>
      <c r="AG739" s="92"/>
    </row>
    <row r="740" spans="1:33" ht="7.5" customHeight="1" x14ac:dyDescent="0.2">
      <c r="A740" s="8"/>
      <c r="B740" s="8"/>
      <c r="C740" s="68"/>
      <c r="D740" s="68"/>
      <c r="E740" s="68"/>
      <c r="F740" s="68"/>
      <c r="G740" s="68"/>
      <c r="H740" s="68"/>
      <c r="O740" s="2"/>
      <c r="U740" s="90"/>
      <c r="V740" s="90"/>
      <c r="X740" s="90"/>
      <c r="Y740" s="89"/>
      <c r="Z740" s="88"/>
      <c r="AA740" s="88"/>
      <c r="AB740" s="88"/>
      <c r="AC740" s="87"/>
      <c r="AD740" s="87"/>
      <c r="AG740" s="87"/>
    </row>
    <row r="741" spans="1:33" ht="11.25" customHeight="1" x14ac:dyDescent="0.2">
      <c r="A741" s="4" t="s">
        <v>2</v>
      </c>
      <c r="B741" s="7" t="s">
        <v>1</v>
      </c>
      <c r="C741" s="6"/>
      <c r="D741" s="6"/>
      <c r="E741" s="5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1.25" customHeight="1" x14ac:dyDescent="0.2">
      <c r="A742" s="8"/>
      <c r="B742" s="69" t="s">
        <v>0</v>
      </c>
      <c r="C742" s="68"/>
      <c r="D742" s="68"/>
      <c r="E742" s="68"/>
      <c r="F742" s="68"/>
      <c r="G742" s="68"/>
      <c r="H742" s="68"/>
      <c r="L742" s="2"/>
      <c r="O742" s="2"/>
      <c r="U742" s="90"/>
      <c r="V742" s="90"/>
      <c r="X742" s="90"/>
      <c r="Y742" s="89"/>
      <c r="Z742" s="88"/>
      <c r="AA742" s="88"/>
      <c r="AB742" s="88"/>
      <c r="AC742" s="87"/>
      <c r="AD742" s="87"/>
      <c r="AG742" s="87"/>
    </row>
    <row r="746" spans="1:33" ht="15.75" x14ac:dyDescent="0.2">
      <c r="A746" s="67" t="s">
        <v>49</v>
      </c>
      <c r="B746" s="66" t="s">
        <v>57</v>
      </c>
      <c r="C746" s="65"/>
      <c r="D746" s="65"/>
      <c r="E746" s="65"/>
      <c r="F746" s="65"/>
      <c r="G746" s="65"/>
      <c r="H746" s="91"/>
    </row>
    <row r="747" spans="1:33" ht="7.5" customHeight="1" thickBot="1" x14ac:dyDescent="0.25">
      <c r="A747" s="64"/>
      <c r="B747" s="64"/>
      <c r="C747" s="64"/>
      <c r="D747" s="64"/>
      <c r="E747" s="64"/>
      <c r="F747" s="64"/>
      <c r="G747" s="64"/>
      <c r="H747" s="64"/>
    </row>
    <row r="748" spans="1:33" s="96" customFormat="1" ht="15.75" customHeight="1" thickBot="1" x14ac:dyDescent="0.25">
      <c r="A748" s="63" t="s">
        <v>47</v>
      </c>
      <c r="B748" s="55" t="s">
        <v>46</v>
      </c>
      <c r="C748" s="105" t="s">
        <v>45</v>
      </c>
      <c r="D748" s="104"/>
      <c r="E748" s="103" t="s">
        <v>44</v>
      </c>
      <c r="F748" s="102"/>
      <c r="G748" s="101" t="s">
        <v>43</v>
      </c>
      <c r="H748" s="101"/>
      <c r="W748" s="98"/>
    </row>
    <row r="749" spans="1:33" s="96" customFormat="1" ht="26.25" thickBot="1" x14ac:dyDescent="0.25">
      <c r="A749" s="55"/>
      <c r="B749" s="55"/>
      <c r="C749" s="58" t="s">
        <v>42</v>
      </c>
      <c r="D749" s="57" t="s">
        <v>41</v>
      </c>
      <c r="E749" s="58" t="s">
        <v>42</v>
      </c>
      <c r="F749" s="57" t="s">
        <v>41</v>
      </c>
      <c r="G749" s="56" t="s">
        <v>42</v>
      </c>
      <c r="H749" s="56" t="s">
        <v>41</v>
      </c>
      <c r="U749" s="100"/>
      <c r="V749" s="100"/>
      <c r="W749" s="100"/>
      <c r="X749" s="100"/>
      <c r="Y749" s="99"/>
      <c r="Z749" s="98"/>
      <c r="AA749" s="98"/>
      <c r="AB749" s="98"/>
      <c r="AC749" s="97"/>
    </row>
    <row r="750" spans="1:33" s="96" customFormat="1" ht="17.25" customHeight="1" thickBot="1" x14ac:dyDescent="0.25">
      <c r="A750" s="55"/>
      <c r="B750" s="55"/>
      <c r="C750" s="54"/>
      <c r="D750" s="52" t="s">
        <v>40</v>
      </c>
      <c r="E750" s="53"/>
      <c r="F750" s="52" t="s">
        <v>54</v>
      </c>
      <c r="G750" s="51"/>
      <c r="H750" s="50" t="s">
        <v>52</v>
      </c>
    </row>
    <row r="751" spans="1:33" s="4" customFormat="1" ht="11.25" customHeight="1" x14ac:dyDescent="0.2">
      <c r="A751" s="21">
        <v>1</v>
      </c>
      <c r="B751" s="3" t="s">
        <v>37</v>
      </c>
      <c r="C751" s="29">
        <v>1</v>
      </c>
      <c r="D751" s="28">
        <v>410</v>
      </c>
      <c r="E751" s="19">
        <v>17</v>
      </c>
      <c r="F751" s="20">
        <v>403908</v>
      </c>
      <c r="G751" s="18">
        <v>18</v>
      </c>
      <c r="H751" s="18">
        <v>404319</v>
      </c>
      <c r="I751" s="77"/>
      <c r="L751" s="77"/>
      <c r="O751" s="77"/>
      <c r="P751" s="77"/>
      <c r="Q751" s="77"/>
      <c r="U751" s="95"/>
      <c r="V751" s="95"/>
      <c r="X751" s="95"/>
      <c r="Y751" s="94"/>
      <c r="Z751" s="93"/>
      <c r="AA751" s="93"/>
      <c r="AB751" s="93"/>
      <c r="AC751" s="92"/>
      <c r="AD751" s="92"/>
      <c r="AG751" s="92"/>
    </row>
    <row r="752" spans="1:33" s="4" customFormat="1" ht="11.25" customHeight="1" x14ac:dyDescent="0.2">
      <c r="A752" s="26">
        <v>2</v>
      </c>
      <c r="B752" s="25" t="s">
        <v>36</v>
      </c>
      <c r="C752" s="23">
        <v>166</v>
      </c>
      <c r="D752" s="24">
        <v>91009</v>
      </c>
      <c r="E752" s="23">
        <v>111</v>
      </c>
      <c r="F752" s="24">
        <v>62641</v>
      </c>
      <c r="G752" s="22">
        <v>277</v>
      </c>
      <c r="H752" s="22">
        <v>153650</v>
      </c>
      <c r="I752" s="77"/>
      <c r="L752" s="77"/>
      <c r="O752" s="77"/>
      <c r="P752" s="77"/>
      <c r="Q752" s="77"/>
      <c r="U752" s="95"/>
      <c r="V752" s="95"/>
      <c r="X752" s="95"/>
      <c r="Y752" s="94"/>
      <c r="Z752" s="93"/>
      <c r="AA752" s="93"/>
      <c r="AB752" s="93"/>
      <c r="AC752" s="92"/>
      <c r="AD752" s="92"/>
      <c r="AG752" s="92"/>
    </row>
    <row r="753" spans="1:33" s="4" customFormat="1" ht="11.25" customHeight="1" x14ac:dyDescent="0.2">
      <c r="A753" s="21">
        <v>3</v>
      </c>
      <c r="B753" s="3" t="s">
        <v>35</v>
      </c>
      <c r="C753" s="19">
        <v>224</v>
      </c>
      <c r="D753" s="20">
        <v>73702</v>
      </c>
      <c r="E753" s="19">
        <v>208</v>
      </c>
      <c r="F753" s="20">
        <v>46032</v>
      </c>
      <c r="G753" s="18">
        <v>432</v>
      </c>
      <c r="H753" s="18">
        <v>119734</v>
      </c>
      <c r="I753" s="77"/>
      <c r="L753" s="77"/>
      <c r="O753" s="77"/>
      <c r="P753" s="77"/>
      <c r="U753" s="95"/>
      <c r="V753" s="95"/>
      <c r="X753" s="95"/>
      <c r="Y753" s="94"/>
      <c r="Z753" s="93"/>
      <c r="AA753" s="93"/>
      <c r="AB753" s="93"/>
      <c r="AC753" s="92"/>
      <c r="AD753" s="92"/>
      <c r="AG753" s="92"/>
    </row>
    <row r="754" spans="1:33" s="4" customFormat="1" ht="11.25" customHeight="1" x14ac:dyDescent="0.2">
      <c r="A754" s="26"/>
      <c r="B754" s="79" t="s">
        <v>34</v>
      </c>
      <c r="C754" s="48">
        <v>211</v>
      </c>
      <c r="D754" s="47">
        <v>52054</v>
      </c>
      <c r="E754" s="48">
        <v>193</v>
      </c>
      <c r="F754" s="47">
        <v>41269</v>
      </c>
      <c r="G754" s="46">
        <v>404</v>
      </c>
      <c r="H754" s="46">
        <v>93322</v>
      </c>
      <c r="I754" s="77"/>
      <c r="L754" s="77"/>
      <c r="O754" s="77"/>
      <c r="P754" s="77"/>
      <c r="U754" s="95"/>
      <c r="V754" s="95"/>
      <c r="X754" s="95"/>
      <c r="Y754" s="94"/>
      <c r="Z754" s="93"/>
      <c r="AA754" s="93"/>
      <c r="AB754" s="93"/>
      <c r="AC754" s="92"/>
      <c r="AD754" s="92"/>
      <c r="AG754" s="92"/>
    </row>
    <row r="755" spans="1:33" s="4" customFormat="1" ht="11.25" customHeight="1" x14ac:dyDescent="0.2">
      <c r="A755" s="21"/>
      <c r="B755" s="78" t="s">
        <v>33</v>
      </c>
      <c r="C755" s="44">
        <v>13</v>
      </c>
      <c r="D755" s="43">
        <v>21648</v>
      </c>
      <c r="E755" s="44">
        <v>15</v>
      </c>
      <c r="F755" s="43">
        <v>4763</v>
      </c>
      <c r="G755" s="42">
        <v>28</v>
      </c>
      <c r="H755" s="42">
        <v>26412</v>
      </c>
      <c r="I755" s="77"/>
      <c r="L755" s="77"/>
      <c r="O755" s="77"/>
      <c r="P755" s="77"/>
      <c r="U755" s="95"/>
      <c r="V755" s="95"/>
      <c r="X755" s="95"/>
      <c r="Y755" s="94"/>
      <c r="Z755" s="93"/>
      <c r="AA755" s="93"/>
      <c r="AB755" s="93"/>
      <c r="AC755" s="92"/>
      <c r="AD755" s="92"/>
      <c r="AG755" s="92"/>
    </row>
    <row r="756" spans="1:33" s="4" customFormat="1" ht="11.25" customHeight="1" x14ac:dyDescent="0.2">
      <c r="A756" s="26">
        <v>4</v>
      </c>
      <c r="B756" s="25" t="s">
        <v>32</v>
      </c>
      <c r="C756" s="23">
        <v>53</v>
      </c>
      <c r="D756" s="24">
        <v>54563</v>
      </c>
      <c r="E756" s="23">
        <v>213</v>
      </c>
      <c r="F756" s="24">
        <v>12931</v>
      </c>
      <c r="G756" s="22">
        <v>266</v>
      </c>
      <c r="H756" s="22">
        <v>67494</v>
      </c>
      <c r="I756" s="77"/>
      <c r="L756" s="77"/>
      <c r="U756" s="95"/>
      <c r="V756" s="95"/>
      <c r="X756" s="95"/>
      <c r="Y756" s="94"/>
      <c r="Z756" s="93"/>
      <c r="AA756" s="93"/>
      <c r="AB756" s="93"/>
      <c r="AC756" s="92"/>
      <c r="AD756" s="92"/>
      <c r="AG756" s="92"/>
    </row>
    <row r="757" spans="1:33" s="4" customFormat="1" ht="11.25" customHeight="1" x14ac:dyDescent="0.2">
      <c r="A757" s="21">
        <v>5</v>
      </c>
      <c r="B757" s="3" t="s">
        <v>31</v>
      </c>
      <c r="C757" s="29" t="s">
        <v>10</v>
      </c>
      <c r="D757" s="28" t="s">
        <v>10</v>
      </c>
      <c r="E757" s="19">
        <v>13</v>
      </c>
      <c r="F757" s="20">
        <v>45939</v>
      </c>
      <c r="G757" s="18">
        <v>13</v>
      </c>
      <c r="H757" s="18">
        <v>45939</v>
      </c>
      <c r="I757" s="77"/>
      <c r="L757" s="77"/>
      <c r="O757" s="77"/>
      <c r="P757" s="77"/>
      <c r="U757" s="95"/>
      <c r="V757" s="95"/>
      <c r="X757" s="95"/>
      <c r="Y757" s="94"/>
      <c r="Z757" s="93"/>
      <c r="AA757" s="93"/>
      <c r="AB757" s="93"/>
      <c r="AC757" s="92"/>
      <c r="AD757" s="92"/>
      <c r="AG757" s="92"/>
    </row>
    <row r="758" spans="1:33" s="4" customFormat="1" ht="11.25" customHeight="1" x14ac:dyDescent="0.2">
      <c r="A758" s="26">
        <v>6</v>
      </c>
      <c r="B758" s="25" t="s">
        <v>30</v>
      </c>
      <c r="C758" s="31">
        <v>1</v>
      </c>
      <c r="D758" s="30">
        <v>162</v>
      </c>
      <c r="E758" s="23">
        <v>5</v>
      </c>
      <c r="F758" s="24">
        <v>40192</v>
      </c>
      <c r="G758" s="22">
        <v>6</v>
      </c>
      <c r="H758" s="22">
        <v>40354</v>
      </c>
      <c r="I758" s="77"/>
      <c r="L758" s="77"/>
      <c r="U758" s="95"/>
      <c r="V758" s="95"/>
      <c r="X758" s="95"/>
      <c r="Y758" s="94"/>
      <c r="Z758" s="93"/>
      <c r="AA758" s="93"/>
      <c r="AB758" s="93"/>
      <c r="AC758" s="92"/>
      <c r="AD758" s="92"/>
      <c r="AG758" s="92"/>
    </row>
    <row r="759" spans="1:33" s="4" customFormat="1" ht="11.25" customHeight="1" x14ac:dyDescent="0.2">
      <c r="A759" s="21">
        <v>7</v>
      </c>
      <c r="B759" s="3" t="s">
        <v>27</v>
      </c>
      <c r="C759" s="19">
        <v>8</v>
      </c>
      <c r="D759" s="20">
        <v>28439</v>
      </c>
      <c r="E759" s="19">
        <v>5</v>
      </c>
      <c r="F759" s="20">
        <v>10071</v>
      </c>
      <c r="G759" s="18">
        <v>13</v>
      </c>
      <c r="H759" s="18">
        <v>38510</v>
      </c>
      <c r="I759" s="77"/>
      <c r="L759" s="77"/>
      <c r="U759" s="95"/>
      <c r="V759" s="95"/>
      <c r="X759" s="95"/>
      <c r="Y759" s="94"/>
      <c r="Z759" s="93"/>
      <c r="AA759" s="93"/>
      <c r="AB759" s="93"/>
      <c r="AC759" s="92"/>
      <c r="AD759" s="92"/>
      <c r="AG759" s="92"/>
    </row>
    <row r="760" spans="1:33" s="4" customFormat="1" ht="11.25" customHeight="1" x14ac:dyDescent="0.2">
      <c r="A760" s="26">
        <v>8</v>
      </c>
      <c r="B760" s="25" t="s">
        <v>29</v>
      </c>
      <c r="C760" s="23">
        <v>8</v>
      </c>
      <c r="D760" s="24">
        <v>11189</v>
      </c>
      <c r="E760" s="23">
        <v>21</v>
      </c>
      <c r="F760" s="24">
        <v>23268</v>
      </c>
      <c r="G760" s="22">
        <v>29</v>
      </c>
      <c r="H760" s="22">
        <v>34457</v>
      </c>
      <c r="I760" s="77"/>
      <c r="L760" s="77"/>
      <c r="O760" s="77"/>
      <c r="P760" s="77"/>
      <c r="Q760" s="77"/>
      <c r="U760" s="95"/>
      <c r="V760" s="95"/>
      <c r="X760" s="95"/>
      <c r="Y760" s="94"/>
      <c r="Z760" s="93"/>
      <c r="AA760" s="93"/>
      <c r="AB760" s="93"/>
      <c r="AC760" s="92"/>
      <c r="AD760" s="92"/>
      <c r="AG760" s="92"/>
    </row>
    <row r="761" spans="1:33" s="4" customFormat="1" ht="11.25" customHeight="1" x14ac:dyDescent="0.2">
      <c r="A761" s="21">
        <v>9</v>
      </c>
      <c r="B761" s="3" t="s">
        <v>28</v>
      </c>
      <c r="C761" s="19">
        <v>12</v>
      </c>
      <c r="D761" s="20">
        <v>26343</v>
      </c>
      <c r="E761" s="19">
        <v>8</v>
      </c>
      <c r="F761" s="20">
        <v>5671</v>
      </c>
      <c r="G761" s="18">
        <v>20</v>
      </c>
      <c r="H761" s="18">
        <v>32014</v>
      </c>
      <c r="I761" s="77"/>
      <c r="L761" s="77"/>
      <c r="O761" s="77"/>
      <c r="P761" s="77"/>
      <c r="Q761" s="77"/>
      <c r="U761" s="95"/>
      <c r="V761" s="95"/>
      <c r="X761" s="95"/>
      <c r="Y761" s="94"/>
      <c r="Z761" s="93"/>
      <c r="AA761" s="93"/>
      <c r="AB761" s="93"/>
      <c r="AC761" s="92"/>
      <c r="AD761" s="92"/>
      <c r="AG761" s="92"/>
    </row>
    <row r="762" spans="1:33" s="4" customFormat="1" ht="11.25" customHeight="1" x14ac:dyDescent="0.2">
      <c r="A762" s="26">
        <v>10</v>
      </c>
      <c r="B762" s="25" t="s">
        <v>25</v>
      </c>
      <c r="C762" s="31" t="s">
        <v>10</v>
      </c>
      <c r="D762" s="30" t="s">
        <v>10</v>
      </c>
      <c r="E762" s="23">
        <v>4</v>
      </c>
      <c r="F762" s="24">
        <v>29956</v>
      </c>
      <c r="G762" s="22">
        <v>4</v>
      </c>
      <c r="H762" s="22">
        <v>29956</v>
      </c>
    </row>
    <row r="763" spans="1:33" s="4" customFormat="1" ht="11.25" customHeight="1" x14ac:dyDescent="0.2">
      <c r="A763" s="21">
        <v>11</v>
      </c>
      <c r="B763" s="3" t="s">
        <v>24</v>
      </c>
      <c r="C763" s="19">
        <v>1</v>
      </c>
      <c r="D763" s="20">
        <v>7905</v>
      </c>
      <c r="E763" s="19">
        <v>3</v>
      </c>
      <c r="F763" s="20">
        <v>20613</v>
      </c>
      <c r="G763" s="18">
        <v>4</v>
      </c>
      <c r="H763" s="18">
        <v>28519</v>
      </c>
    </row>
    <row r="764" spans="1:33" s="4" customFormat="1" ht="11.25" customHeight="1" x14ac:dyDescent="0.2">
      <c r="A764" s="26">
        <v>12</v>
      </c>
      <c r="B764" s="25" t="s">
        <v>26</v>
      </c>
      <c r="C764" s="23">
        <v>83</v>
      </c>
      <c r="D764" s="24">
        <v>16386</v>
      </c>
      <c r="E764" s="23">
        <v>49</v>
      </c>
      <c r="F764" s="24">
        <v>11357</v>
      </c>
      <c r="G764" s="22">
        <v>132</v>
      </c>
      <c r="H764" s="22">
        <v>27743</v>
      </c>
    </row>
    <row r="765" spans="1:33" s="4" customFormat="1" ht="11.25" customHeight="1" x14ac:dyDescent="0.2">
      <c r="A765" s="21">
        <v>13</v>
      </c>
      <c r="B765" s="3" t="s">
        <v>22</v>
      </c>
      <c r="C765" s="19">
        <v>10</v>
      </c>
      <c r="D765" s="20">
        <v>15823</v>
      </c>
      <c r="E765" s="19">
        <v>44</v>
      </c>
      <c r="F765" s="18">
        <v>8896</v>
      </c>
      <c r="G765" s="19">
        <v>54</v>
      </c>
      <c r="H765" s="18">
        <v>24718</v>
      </c>
      <c r="I765" s="77"/>
      <c r="L765" s="77"/>
      <c r="U765" s="95"/>
      <c r="V765" s="95"/>
      <c r="X765" s="95"/>
      <c r="Y765" s="94"/>
      <c r="Z765" s="93"/>
      <c r="AA765" s="93"/>
      <c r="AB765" s="93"/>
      <c r="AC765" s="92"/>
      <c r="AD765" s="92"/>
      <c r="AG765" s="92"/>
    </row>
    <row r="766" spans="1:33" s="4" customFormat="1" ht="11.25" customHeight="1" x14ac:dyDescent="0.2">
      <c r="A766" s="113">
        <v>14</v>
      </c>
      <c r="B766" s="112" t="s">
        <v>23</v>
      </c>
      <c r="C766" s="111">
        <v>13</v>
      </c>
      <c r="D766" s="110">
        <v>24556</v>
      </c>
      <c r="E766" s="109" t="s">
        <v>10</v>
      </c>
      <c r="F766" s="108" t="s">
        <v>10</v>
      </c>
      <c r="G766" s="107">
        <v>13</v>
      </c>
      <c r="H766" s="107">
        <v>24556</v>
      </c>
      <c r="L766" s="77"/>
      <c r="O766" s="77"/>
      <c r="P766" s="77"/>
      <c r="U766" s="95"/>
      <c r="V766" s="95"/>
      <c r="X766" s="95"/>
      <c r="Y766" s="94"/>
      <c r="Z766" s="93"/>
      <c r="AA766" s="93"/>
      <c r="AB766" s="93"/>
      <c r="AC766" s="92"/>
      <c r="AD766" s="92"/>
      <c r="AG766" s="92"/>
    </row>
    <row r="767" spans="1:33" s="4" customFormat="1" ht="11.25" customHeight="1" x14ac:dyDescent="0.2">
      <c r="A767" s="21">
        <v>15</v>
      </c>
      <c r="B767" s="3" t="s">
        <v>21</v>
      </c>
      <c r="C767" s="19">
        <v>9</v>
      </c>
      <c r="D767" s="20">
        <v>13295</v>
      </c>
      <c r="E767" s="19">
        <v>44</v>
      </c>
      <c r="F767" s="20">
        <v>8044</v>
      </c>
      <c r="G767" s="18">
        <v>53</v>
      </c>
      <c r="H767" s="18">
        <v>21339</v>
      </c>
      <c r="I767" s="77"/>
      <c r="L767" s="77"/>
      <c r="U767" s="95"/>
      <c r="V767" s="95"/>
      <c r="X767" s="95"/>
      <c r="Y767" s="94"/>
      <c r="Z767" s="93"/>
      <c r="AA767" s="93"/>
      <c r="AB767" s="93"/>
      <c r="AC767" s="92"/>
      <c r="AD767" s="92"/>
      <c r="AG767" s="92"/>
    </row>
    <row r="768" spans="1:33" s="4" customFormat="1" ht="11.25" customHeight="1" x14ac:dyDescent="0.2">
      <c r="A768" s="26">
        <v>16</v>
      </c>
      <c r="B768" s="25" t="s">
        <v>20</v>
      </c>
      <c r="C768" s="31" t="s">
        <v>10</v>
      </c>
      <c r="D768" s="30" t="s">
        <v>10</v>
      </c>
      <c r="E768" s="23">
        <v>2</v>
      </c>
      <c r="F768" s="24">
        <v>12072</v>
      </c>
      <c r="G768" s="22">
        <v>2</v>
      </c>
      <c r="H768" s="22">
        <v>12072</v>
      </c>
      <c r="I768" s="77"/>
      <c r="L768" s="77"/>
      <c r="O768" s="77"/>
      <c r="P768" s="77"/>
      <c r="U768" s="95"/>
      <c r="V768" s="95"/>
      <c r="X768" s="95"/>
      <c r="Y768" s="94"/>
      <c r="Z768" s="93"/>
      <c r="AA768" s="93"/>
      <c r="AB768" s="93"/>
      <c r="AC768" s="92"/>
      <c r="AD768" s="92"/>
      <c r="AG768" s="92"/>
    </row>
    <row r="769" spans="1:33" s="4" customFormat="1" ht="11.25" customHeight="1" x14ac:dyDescent="0.2">
      <c r="A769" s="21">
        <v>17</v>
      </c>
      <c r="B769" s="3" t="s">
        <v>18</v>
      </c>
      <c r="C769" s="29" t="s">
        <v>10</v>
      </c>
      <c r="D769" s="28" t="s">
        <v>10</v>
      </c>
      <c r="E769" s="19">
        <v>1</v>
      </c>
      <c r="F769" s="20">
        <v>5266</v>
      </c>
      <c r="G769" s="18">
        <v>1</v>
      </c>
      <c r="H769" s="18">
        <v>5266</v>
      </c>
      <c r="I769" s="77"/>
      <c r="L769" s="77"/>
      <c r="U769" s="95"/>
      <c r="V769" s="95"/>
      <c r="X769" s="95"/>
      <c r="Y769" s="94"/>
      <c r="Z769" s="93"/>
      <c r="AA769" s="93"/>
      <c r="AB769" s="93"/>
      <c r="AC769" s="92"/>
      <c r="AD769" s="92"/>
      <c r="AG769" s="92"/>
    </row>
    <row r="770" spans="1:33" s="4" customFormat="1" ht="11.25" customHeight="1" x14ac:dyDescent="0.2">
      <c r="A770" s="26">
        <v>18</v>
      </c>
      <c r="B770" s="25" t="s">
        <v>19</v>
      </c>
      <c r="C770" s="23">
        <v>3</v>
      </c>
      <c r="D770" s="24">
        <v>3175</v>
      </c>
      <c r="E770" s="23">
        <v>13</v>
      </c>
      <c r="F770" s="24">
        <v>2009</v>
      </c>
      <c r="G770" s="22">
        <v>16</v>
      </c>
      <c r="H770" s="22">
        <v>5183</v>
      </c>
      <c r="I770" s="77"/>
      <c r="U770" s="95"/>
      <c r="V770" s="95"/>
      <c r="X770" s="95"/>
      <c r="Y770" s="94"/>
      <c r="Z770" s="93"/>
      <c r="AA770" s="93"/>
      <c r="AB770" s="93"/>
      <c r="AC770" s="92"/>
      <c r="AD770" s="92"/>
      <c r="AG770" s="92"/>
    </row>
    <row r="771" spans="1:33" s="4" customFormat="1" ht="11.25" customHeight="1" x14ac:dyDescent="0.2">
      <c r="A771" s="21">
        <v>19</v>
      </c>
      <c r="B771" s="3" t="s">
        <v>17</v>
      </c>
      <c r="C771" s="29" t="s">
        <v>10</v>
      </c>
      <c r="D771" s="28" t="s">
        <v>10</v>
      </c>
      <c r="E771" s="19">
        <v>2</v>
      </c>
      <c r="F771" s="20">
        <v>4161</v>
      </c>
      <c r="G771" s="18">
        <v>2</v>
      </c>
      <c r="H771" s="18">
        <v>4161</v>
      </c>
      <c r="I771" s="77"/>
      <c r="L771" s="77"/>
      <c r="O771" s="77"/>
      <c r="P771" s="77"/>
      <c r="Q771" s="77"/>
      <c r="U771" s="95"/>
      <c r="V771" s="95"/>
      <c r="X771" s="95"/>
      <c r="Y771" s="94"/>
      <c r="Z771" s="93"/>
      <c r="AA771" s="93"/>
      <c r="AB771" s="93"/>
      <c r="AC771" s="92"/>
      <c r="AD771" s="92"/>
      <c r="AG771" s="92"/>
    </row>
    <row r="772" spans="1:33" s="4" customFormat="1" ht="11.25" customHeight="1" x14ac:dyDescent="0.2">
      <c r="A772" s="26">
        <v>20</v>
      </c>
      <c r="B772" s="85" t="s">
        <v>13</v>
      </c>
      <c r="C772" s="31" t="s">
        <v>10</v>
      </c>
      <c r="D772" s="30" t="s">
        <v>10</v>
      </c>
      <c r="E772" s="84">
        <v>1</v>
      </c>
      <c r="F772" s="83">
        <v>3555</v>
      </c>
      <c r="G772" s="82">
        <v>1</v>
      </c>
      <c r="H772" s="82">
        <v>3555</v>
      </c>
      <c r="O772" s="77"/>
      <c r="P772" s="77"/>
      <c r="Q772" s="77"/>
      <c r="U772" s="95"/>
      <c r="V772" s="95"/>
      <c r="X772" s="95"/>
      <c r="Y772" s="94"/>
      <c r="Z772" s="93"/>
      <c r="AA772" s="93"/>
      <c r="AB772" s="93"/>
      <c r="AC772" s="92"/>
      <c r="AD772" s="92"/>
      <c r="AG772" s="92"/>
    </row>
    <row r="773" spans="1:33" s="4" customFormat="1" ht="11.25" customHeight="1" x14ac:dyDescent="0.2">
      <c r="A773" s="21">
        <v>21</v>
      </c>
      <c r="B773" s="3" t="s">
        <v>16</v>
      </c>
      <c r="C773" s="19">
        <v>13</v>
      </c>
      <c r="D773" s="20">
        <v>1224</v>
      </c>
      <c r="E773" s="19">
        <v>15</v>
      </c>
      <c r="F773" s="20">
        <v>1993</v>
      </c>
      <c r="G773" s="18">
        <v>28</v>
      </c>
      <c r="H773" s="18">
        <v>3217</v>
      </c>
    </row>
    <row r="774" spans="1:33" s="4" customFormat="1" ht="11.25" customHeight="1" x14ac:dyDescent="0.2">
      <c r="A774" s="26">
        <v>22</v>
      </c>
      <c r="B774" s="25" t="s">
        <v>15</v>
      </c>
      <c r="C774" s="23">
        <v>1</v>
      </c>
      <c r="D774" s="24">
        <v>465</v>
      </c>
      <c r="E774" s="23">
        <v>8</v>
      </c>
      <c r="F774" s="24">
        <v>1391</v>
      </c>
      <c r="G774" s="22">
        <v>9</v>
      </c>
      <c r="H774" s="22">
        <v>1856</v>
      </c>
    </row>
    <row r="775" spans="1:33" s="4" customFormat="1" ht="11.25" customHeight="1" x14ac:dyDescent="0.2">
      <c r="A775" s="21">
        <v>23</v>
      </c>
      <c r="B775" s="3" t="s">
        <v>14</v>
      </c>
      <c r="C775" s="29" t="s">
        <v>10</v>
      </c>
      <c r="D775" s="28" t="s">
        <v>10</v>
      </c>
      <c r="E775" s="19">
        <v>1</v>
      </c>
      <c r="F775" s="20">
        <v>1454</v>
      </c>
      <c r="G775" s="18">
        <v>1</v>
      </c>
      <c r="H775" s="18">
        <v>1454</v>
      </c>
      <c r="L775" s="77"/>
      <c r="O775" s="77"/>
      <c r="P775" s="77"/>
      <c r="U775" s="95"/>
      <c r="V775" s="95"/>
      <c r="W775" s="95"/>
      <c r="X775" s="95"/>
      <c r="Y775" s="94"/>
      <c r="Z775" s="93"/>
      <c r="AA775" s="93"/>
      <c r="AB775" s="93"/>
      <c r="AC775" s="92"/>
      <c r="AD775" s="92"/>
      <c r="AG775" s="92"/>
    </row>
    <row r="776" spans="1:33" s="4" customFormat="1" ht="11.25" customHeight="1" x14ac:dyDescent="0.2">
      <c r="A776" s="26">
        <v>24</v>
      </c>
      <c r="B776" s="25" t="s">
        <v>12</v>
      </c>
      <c r="C776" s="31" t="s">
        <v>10</v>
      </c>
      <c r="D776" s="30" t="s">
        <v>10</v>
      </c>
      <c r="E776" s="23">
        <v>2</v>
      </c>
      <c r="F776" s="24">
        <v>598</v>
      </c>
      <c r="G776" s="22">
        <v>2</v>
      </c>
      <c r="H776" s="22">
        <v>598</v>
      </c>
      <c r="L776" s="77"/>
      <c r="U776" s="95"/>
      <c r="V776" s="95"/>
      <c r="X776" s="95"/>
      <c r="Y776" s="94"/>
      <c r="Z776" s="93"/>
      <c r="AA776" s="93"/>
      <c r="AB776" s="93"/>
      <c r="AC776" s="92"/>
      <c r="AD776" s="92"/>
      <c r="AG776" s="92"/>
    </row>
    <row r="777" spans="1:33" s="4" customFormat="1" ht="11.25" customHeight="1" x14ac:dyDescent="0.2">
      <c r="A777" s="21">
        <v>25</v>
      </c>
      <c r="B777" s="3" t="s">
        <v>11</v>
      </c>
      <c r="C777" s="29" t="s">
        <v>10</v>
      </c>
      <c r="D777" s="28" t="s">
        <v>10</v>
      </c>
      <c r="E777" s="19">
        <v>1</v>
      </c>
      <c r="F777" s="20">
        <v>171</v>
      </c>
      <c r="G777" s="18">
        <v>1</v>
      </c>
      <c r="H777" s="18">
        <v>171</v>
      </c>
      <c r="O777" s="77"/>
      <c r="Q777" s="77"/>
      <c r="U777" s="95"/>
      <c r="V777" s="95"/>
      <c r="X777" s="95"/>
      <c r="Y777" s="94"/>
      <c r="Z777" s="93"/>
      <c r="AA777" s="93"/>
      <c r="AB777" s="93"/>
      <c r="AC777" s="92"/>
      <c r="AD777" s="92"/>
      <c r="AG777" s="92"/>
    </row>
    <row r="778" spans="1:33" s="4" customFormat="1" ht="11.25" customHeight="1" x14ac:dyDescent="0.2">
      <c r="A778" s="27">
        <v>26</v>
      </c>
      <c r="B778" s="25" t="s">
        <v>9</v>
      </c>
      <c r="C778" s="31" t="s">
        <v>10</v>
      </c>
      <c r="D778" s="30" t="s">
        <v>10</v>
      </c>
      <c r="E778" s="23">
        <v>1</v>
      </c>
      <c r="F778" s="24">
        <v>3</v>
      </c>
      <c r="G778" s="22">
        <v>1</v>
      </c>
      <c r="H778" s="22">
        <v>3</v>
      </c>
      <c r="O778" s="77"/>
      <c r="Q778" s="77"/>
      <c r="U778" s="95"/>
      <c r="V778" s="95"/>
      <c r="X778" s="95"/>
      <c r="Y778" s="94"/>
      <c r="Z778" s="93"/>
      <c r="AA778" s="93"/>
      <c r="AB778" s="93"/>
      <c r="AC778" s="92"/>
      <c r="AD778" s="92"/>
      <c r="AG778" s="92"/>
    </row>
    <row r="779" spans="1:33" s="4" customFormat="1" ht="11.25" customHeight="1" x14ac:dyDescent="0.2">
      <c r="C779" s="106"/>
      <c r="E779" s="106"/>
      <c r="G779" s="106"/>
      <c r="O779" s="77"/>
      <c r="Q779" s="77"/>
      <c r="U779" s="95"/>
      <c r="V779" s="95"/>
      <c r="X779" s="95"/>
      <c r="Y779" s="94"/>
      <c r="Z779" s="93"/>
      <c r="AA779" s="93"/>
      <c r="AB779" s="93"/>
      <c r="AC779" s="92"/>
      <c r="AD779" s="92"/>
      <c r="AG779" s="92"/>
    </row>
    <row r="780" spans="1:33" s="4" customFormat="1" ht="11.25" customHeight="1" x14ac:dyDescent="0.2">
      <c r="A780" s="26"/>
      <c r="B780" s="25" t="s">
        <v>8</v>
      </c>
      <c r="C780" s="23">
        <v>548</v>
      </c>
      <c r="D780" s="24">
        <v>247528</v>
      </c>
      <c r="E780" s="23">
        <v>682</v>
      </c>
      <c r="F780" s="22">
        <v>149139</v>
      </c>
      <c r="G780" s="23">
        <v>1230</v>
      </c>
      <c r="H780" s="22">
        <v>396666</v>
      </c>
      <c r="O780" s="77"/>
      <c r="Q780" s="77"/>
      <c r="U780" s="95"/>
      <c r="V780" s="95"/>
      <c r="X780" s="95"/>
      <c r="Y780" s="94"/>
      <c r="Z780" s="93"/>
      <c r="AA780" s="93"/>
      <c r="AB780" s="93"/>
      <c r="AC780" s="92"/>
      <c r="AD780" s="92"/>
      <c r="AG780" s="92"/>
    </row>
    <row r="781" spans="1:33" s="4" customFormat="1" ht="11.25" customHeight="1" x14ac:dyDescent="0.2">
      <c r="A781" s="21"/>
      <c r="B781" s="3" t="s">
        <v>7</v>
      </c>
      <c r="C781" s="19">
        <v>34</v>
      </c>
      <c r="D781" s="20">
        <v>59645</v>
      </c>
      <c r="E781" s="19">
        <v>72</v>
      </c>
      <c r="F781" s="18">
        <v>89520</v>
      </c>
      <c r="G781" s="19">
        <v>106</v>
      </c>
      <c r="H781" s="18">
        <v>149165</v>
      </c>
      <c r="O781" s="77"/>
      <c r="Q781" s="77"/>
      <c r="U781" s="95"/>
      <c r="V781" s="95"/>
      <c r="X781" s="95"/>
      <c r="Y781" s="94"/>
      <c r="Z781" s="93"/>
      <c r="AA781" s="93"/>
      <c r="AB781" s="93"/>
      <c r="AC781" s="92"/>
      <c r="AD781" s="92"/>
      <c r="AG781" s="92"/>
    </row>
    <row r="782" spans="1:33" s="4" customFormat="1" ht="11.25" customHeight="1" x14ac:dyDescent="0.2">
      <c r="A782" s="26"/>
      <c r="B782" s="25" t="s">
        <v>6</v>
      </c>
      <c r="C782" s="23">
        <v>24</v>
      </c>
      <c r="D782" s="24">
        <f>SUM(D775,D768,D759,D758,D763,D762,D766,D769,D751)</f>
        <v>61472</v>
      </c>
      <c r="E782" s="23">
        <v>38</v>
      </c>
      <c r="F782" s="22">
        <v>523532</v>
      </c>
      <c r="G782" s="23">
        <v>62</v>
      </c>
      <c r="H782" s="22">
        <f>SUM(H775,H768,H759,H758,H763,H762,H766,H769,H751)</f>
        <v>585006</v>
      </c>
      <c r="O782" s="77"/>
      <c r="Q782" s="77"/>
      <c r="U782" s="95"/>
      <c r="V782" s="95"/>
      <c r="X782" s="95"/>
      <c r="Y782" s="94"/>
      <c r="Z782" s="93"/>
      <c r="AA782" s="93"/>
      <c r="AB782" s="93"/>
      <c r="AC782" s="92"/>
      <c r="AD782" s="92"/>
      <c r="AG782" s="92"/>
    </row>
    <row r="783" spans="1:33" s="4" customFormat="1" ht="11.25" customHeight="1" x14ac:dyDescent="0.2">
      <c r="A783" s="21"/>
      <c r="B783" s="3"/>
      <c r="C783" s="19"/>
      <c r="D783" s="20"/>
      <c r="E783" s="19"/>
      <c r="F783" s="18"/>
      <c r="G783" s="19"/>
      <c r="H783" s="18"/>
      <c r="O783" s="77"/>
      <c r="Q783" s="77"/>
      <c r="U783" s="95"/>
      <c r="V783" s="95"/>
      <c r="X783" s="95"/>
      <c r="Y783" s="94"/>
      <c r="Z783" s="93"/>
      <c r="AA783" s="93"/>
      <c r="AB783" s="93"/>
      <c r="AC783" s="92"/>
      <c r="AD783" s="92"/>
      <c r="AG783" s="92"/>
    </row>
    <row r="784" spans="1:33" s="4" customFormat="1" ht="11.25" customHeight="1" x14ac:dyDescent="0.2">
      <c r="A784" s="26"/>
      <c r="B784" s="25" t="s">
        <v>5</v>
      </c>
      <c r="C784" s="23">
        <f>SUM(C752,C753,C756,C760,C761,C764,C765,C767,C770,C772,C773)</f>
        <v>581</v>
      </c>
      <c r="D784" s="22">
        <f>SUM(D752,D753,D756,D760,D761,D764,D765,D767,D770,D772,D773)</f>
        <v>306709</v>
      </c>
      <c r="E784" s="23">
        <f>SUM(E752,E753,E756,E760,E761,E764,E765,E767,E770,E772,E773)</f>
        <v>727</v>
      </c>
      <c r="F784" s="22">
        <f>SUM(F752,F753,F756,F760,F761,F764,F765,F767,F770,F772,F773)</f>
        <v>186397</v>
      </c>
      <c r="G784" s="23">
        <v>1308</v>
      </c>
      <c r="H784" s="22">
        <v>493105</v>
      </c>
      <c r="O784" s="77"/>
      <c r="Q784" s="77"/>
      <c r="U784" s="95"/>
      <c r="V784" s="95"/>
      <c r="X784" s="95"/>
      <c r="Y784" s="94"/>
      <c r="Z784" s="93"/>
      <c r="AA784" s="93"/>
      <c r="AB784" s="93"/>
      <c r="AC784" s="92"/>
      <c r="AD784" s="92"/>
      <c r="AG784" s="92"/>
    </row>
    <row r="785" spans="1:33" s="4" customFormat="1" ht="11.25" customHeight="1" x14ac:dyDescent="0.2">
      <c r="A785" s="21"/>
      <c r="B785" s="3" t="s">
        <v>4</v>
      </c>
      <c r="C785" s="19">
        <f>SUM(C751,C757,C758,C759,C762,C763,C766,C768,C769,C771,C774,C775,C776,C777,C778)</f>
        <v>25</v>
      </c>
      <c r="D785" s="18">
        <f>SUM(D751,D757,D758,D759,D762,D763,D766,D768,D769,D771,D774,D775,D776,D777,D778)</f>
        <v>61937</v>
      </c>
      <c r="E785" s="19">
        <f>SUM(E751,E757,E758,E759,E762,E763,E766,E768,E769,E771,E774,E775,E776,E777,E778)</f>
        <v>65</v>
      </c>
      <c r="F785" s="18">
        <f>SUM(F751,F757,F758,F759,F762,F763,F766,F768,F769,F771,F774,F775,F776,F777,F778)</f>
        <v>575795</v>
      </c>
      <c r="G785" s="19">
        <v>90</v>
      </c>
      <c r="H785" s="18">
        <f>SUM(H751,H757,H758,H759,H762,H763,H766,H768,H769,H771,H774,H775,H776,H777,H778)</f>
        <v>637734</v>
      </c>
      <c r="L785" s="77"/>
      <c r="O785" s="77"/>
      <c r="P785" s="77"/>
      <c r="U785" s="95"/>
      <c r="V785" s="95"/>
      <c r="X785" s="95"/>
      <c r="Y785" s="94"/>
      <c r="Z785" s="93"/>
      <c r="AA785" s="93"/>
      <c r="AB785" s="93"/>
      <c r="AC785" s="92"/>
      <c r="AD785" s="92"/>
      <c r="AG785" s="92"/>
    </row>
    <row r="786" spans="1:33" s="4" customFormat="1" ht="11.25" customHeight="1" x14ac:dyDescent="0.2">
      <c r="A786" s="26"/>
      <c r="B786" s="25"/>
      <c r="C786" s="23"/>
      <c r="D786" s="24"/>
      <c r="E786" s="23"/>
      <c r="F786" s="22"/>
      <c r="G786" s="23"/>
      <c r="H786" s="22"/>
      <c r="L786" s="77"/>
      <c r="O786" s="77"/>
      <c r="P786" s="77"/>
      <c r="U786" s="95"/>
      <c r="V786" s="95"/>
      <c r="X786" s="95"/>
      <c r="Y786" s="94"/>
      <c r="Z786" s="93"/>
      <c r="AA786" s="93"/>
      <c r="AB786" s="93"/>
      <c r="AC786" s="92"/>
      <c r="AD786" s="92"/>
      <c r="AG786" s="92"/>
    </row>
    <row r="787" spans="1:33" s="4" customFormat="1" ht="11.25" customHeight="1" x14ac:dyDescent="0.2">
      <c r="A787" s="21"/>
      <c r="B787" s="3" t="s">
        <v>51</v>
      </c>
      <c r="C787" s="19">
        <f>SUM(C751:C753,C756:C778)</f>
        <v>606</v>
      </c>
      <c r="D787" s="20">
        <f>SUM(D780:D782)</f>
        <v>368645</v>
      </c>
      <c r="E787" s="19">
        <f>SUM(E780:E782)</f>
        <v>792</v>
      </c>
      <c r="F787" s="18">
        <f>SUM(F780:F782)</f>
        <v>762191</v>
      </c>
      <c r="G787" s="19">
        <v>1398</v>
      </c>
      <c r="H787" s="18">
        <f>SUM(H780:H782)</f>
        <v>1130837</v>
      </c>
      <c r="L787" s="77"/>
      <c r="O787" s="77"/>
      <c r="P787" s="77"/>
      <c r="U787" s="95"/>
      <c r="V787" s="95"/>
      <c r="X787" s="95"/>
      <c r="Y787" s="94"/>
      <c r="Z787" s="93"/>
      <c r="AA787" s="93"/>
      <c r="AB787" s="93"/>
      <c r="AC787" s="92"/>
      <c r="AD787" s="92"/>
      <c r="AG787" s="92"/>
    </row>
    <row r="788" spans="1:33" s="4" customFormat="1" ht="11.25" customHeight="1" x14ac:dyDescent="0.2">
      <c r="A788" s="26"/>
      <c r="B788" s="25" t="s">
        <v>50</v>
      </c>
      <c r="C788" s="31" t="s">
        <v>10</v>
      </c>
      <c r="D788" s="30" t="s">
        <v>10</v>
      </c>
      <c r="E788" s="31" t="s">
        <v>10</v>
      </c>
      <c r="F788" s="75" t="s">
        <v>10</v>
      </c>
      <c r="G788" s="23">
        <v>17</v>
      </c>
      <c r="H788" s="22">
        <v>696</v>
      </c>
      <c r="L788" s="77"/>
      <c r="O788" s="77"/>
      <c r="P788" s="77"/>
      <c r="U788" s="95"/>
      <c r="V788" s="95"/>
      <c r="X788" s="95"/>
      <c r="Y788" s="94"/>
      <c r="Z788" s="93"/>
      <c r="AA788" s="93"/>
      <c r="AB788" s="93"/>
      <c r="AC788" s="92"/>
      <c r="AD788" s="92"/>
      <c r="AG788" s="92"/>
    </row>
    <row r="789" spans="1:33" s="4" customFormat="1" ht="11.25" customHeight="1" thickBot="1" x14ac:dyDescent="0.25">
      <c r="A789" s="74"/>
      <c r="B789" s="73"/>
      <c r="C789" s="72"/>
      <c r="D789" s="71"/>
      <c r="E789" s="72"/>
      <c r="F789" s="71"/>
      <c r="G789" s="70"/>
      <c r="H789" s="70"/>
    </row>
    <row r="790" spans="1:33" s="4" customFormat="1" ht="11.25" customHeight="1" thickBot="1" x14ac:dyDescent="0.25">
      <c r="A790" s="12"/>
      <c r="B790" s="12" t="s">
        <v>3</v>
      </c>
      <c r="C790" s="10">
        <f>SUM(C780:C782)</f>
        <v>606</v>
      </c>
      <c r="D790" s="11">
        <f>SUM(D780:D782)</f>
        <v>368645</v>
      </c>
      <c r="E790" s="10">
        <f>SUM(E780:E782)</f>
        <v>792</v>
      </c>
      <c r="F790" s="9">
        <f>SUM(F780:F782)</f>
        <v>762191</v>
      </c>
      <c r="G790" s="10">
        <f>SUM(G787:G788)</f>
        <v>1415</v>
      </c>
      <c r="H790" s="9">
        <f>SUM(H787:H788)</f>
        <v>1131533</v>
      </c>
      <c r="O790" s="77"/>
      <c r="P790" s="77"/>
      <c r="U790" s="95"/>
      <c r="V790" s="95"/>
      <c r="X790" s="95"/>
      <c r="Y790" s="94"/>
      <c r="Z790" s="93"/>
      <c r="AA790" s="93"/>
      <c r="AB790" s="93"/>
      <c r="AC790" s="92"/>
      <c r="AD790" s="92"/>
      <c r="AG790" s="92"/>
    </row>
    <row r="791" spans="1:33" ht="7.5" customHeight="1" x14ac:dyDescent="0.2">
      <c r="A791" s="8"/>
      <c r="B791" s="8"/>
      <c r="C791" s="68"/>
      <c r="D791" s="68"/>
      <c r="E791" s="68"/>
      <c r="F791" s="68"/>
      <c r="G791" s="68"/>
      <c r="H791" s="68"/>
      <c r="O791" s="2"/>
      <c r="U791" s="90"/>
      <c r="V791" s="90"/>
      <c r="X791" s="90"/>
      <c r="Y791" s="89"/>
      <c r="Z791" s="88"/>
      <c r="AA791" s="88"/>
      <c r="AB791" s="88"/>
      <c r="AC791" s="87"/>
      <c r="AD791" s="87"/>
      <c r="AG791" s="87"/>
    </row>
    <row r="792" spans="1:33" ht="11.25" customHeight="1" x14ac:dyDescent="0.2">
      <c r="A792" s="4" t="s">
        <v>2</v>
      </c>
      <c r="B792" s="7" t="s">
        <v>1</v>
      </c>
      <c r="C792" s="6"/>
      <c r="D792" s="6"/>
      <c r="E792" s="5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1.25" customHeight="1" x14ac:dyDescent="0.2">
      <c r="A793" s="8"/>
      <c r="B793" s="69" t="s">
        <v>0</v>
      </c>
      <c r="C793" s="68"/>
      <c r="D793" s="68"/>
      <c r="E793" s="68"/>
      <c r="F793" s="68"/>
      <c r="G793" s="68"/>
      <c r="H793" s="68"/>
      <c r="L793" s="2"/>
      <c r="O793" s="2"/>
      <c r="U793" s="90"/>
      <c r="V793" s="90"/>
      <c r="X793" s="90"/>
      <c r="Y793" s="89"/>
      <c r="Z793" s="88"/>
      <c r="AA793" s="88"/>
      <c r="AB793" s="88"/>
      <c r="AC793" s="87"/>
      <c r="AD793" s="87"/>
      <c r="AG793" s="87"/>
    </row>
    <row r="796" spans="1:33" x14ac:dyDescent="0.2">
      <c r="L796" s="2"/>
      <c r="O796" s="2"/>
      <c r="U796" s="90"/>
      <c r="V796" s="90"/>
      <c r="X796" s="90"/>
      <c r="Y796" s="89"/>
      <c r="Z796" s="88"/>
      <c r="AA796" s="88"/>
      <c r="AB796" s="88"/>
      <c r="AC796" s="87"/>
      <c r="AD796" s="87"/>
      <c r="AG796" s="87"/>
    </row>
    <row r="797" spans="1:33" ht="15.75" x14ac:dyDescent="0.2">
      <c r="A797" s="67" t="s">
        <v>49</v>
      </c>
      <c r="B797" s="66" t="s">
        <v>56</v>
      </c>
      <c r="C797" s="65"/>
      <c r="D797" s="65"/>
      <c r="E797" s="65"/>
      <c r="F797" s="65"/>
      <c r="G797" s="65"/>
      <c r="H797" s="91"/>
    </row>
    <row r="798" spans="1:33" ht="7.5" customHeight="1" thickBot="1" x14ac:dyDescent="0.25">
      <c r="A798" s="64"/>
      <c r="B798" s="64"/>
      <c r="C798" s="64"/>
      <c r="D798" s="64"/>
      <c r="E798" s="64"/>
      <c r="F798" s="64"/>
      <c r="G798" s="64"/>
      <c r="H798" s="64"/>
    </row>
    <row r="799" spans="1:33" s="96" customFormat="1" ht="15.75" customHeight="1" thickBot="1" x14ac:dyDescent="0.25">
      <c r="A799" s="63" t="s">
        <v>47</v>
      </c>
      <c r="B799" s="55" t="s">
        <v>46</v>
      </c>
      <c r="C799" s="105" t="s">
        <v>45</v>
      </c>
      <c r="D799" s="104"/>
      <c r="E799" s="103" t="s">
        <v>44</v>
      </c>
      <c r="F799" s="102"/>
      <c r="G799" s="101" t="s">
        <v>43</v>
      </c>
      <c r="H799" s="101"/>
      <c r="W799" s="98"/>
    </row>
    <row r="800" spans="1:33" s="96" customFormat="1" ht="26.25" thickBot="1" x14ac:dyDescent="0.25">
      <c r="A800" s="55"/>
      <c r="B800" s="55"/>
      <c r="C800" s="58" t="s">
        <v>42</v>
      </c>
      <c r="D800" s="57" t="s">
        <v>41</v>
      </c>
      <c r="E800" s="58" t="s">
        <v>42</v>
      </c>
      <c r="F800" s="57" t="s">
        <v>41</v>
      </c>
      <c r="G800" s="56" t="s">
        <v>42</v>
      </c>
      <c r="H800" s="56" t="s">
        <v>41</v>
      </c>
      <c r="U800" s="100"/>
      <c r="V800" s="100"/>
      <c r="W800" s="100"/>
      <c r="X800" s="100"/>
      <c r="Y800" s="99"/>
      <c r="Z800" s="98"/>
      <c r="AA800" s="98"/>
      <c r="AB800" s="98"/>
      <c r="AC800" s="97"/>
    </row>
    <row r="801" spans="1:33" s="96" customFormat="1" ht="17.25" customHeight="1" thickBot="1" x14ac:dyDescent="0.25">
      <c r="A801" s="55"/>
      <c r="B801" s="55"/>
      <c r="C801" s="54"/>
      <c r="D801" s="52" t="s">
        <v>40</v>
      </c>
      <c r="E801" s="53"/>
      <c r="F801" s="52" t="s">
        <v>54</v>
      </c>
      <c r="G801" s="51"/>
      <c r="H801" s="50" t="s">
        <v>52</v>
      </c>
    </row>
    <row r="802" spans="1:33" s="4" customFormat="1" ht="11.25" customHeight="1" x14ac:dyDescent="0.2">
      <c r="A802" s="21">
        <v>1</v>
      </c>
      <c r="B802" s="3" t="s">
        <v>37</v>
      </c>
      <c r="C802" s="29">
        <v>1</v>
      </c>
      <c r="D802" s="28">
        <v>43</v>
      </c>
      <c r="E802" s="19">
        <v>19</v>
      </c>
      <c r="F802" s="20">
        <v>396450</v>
      </c>
      <c r="G802" s="18">
        <v>20</v>
      </c>
      <c r="H802" s="18">
        <v>396493</v>
      </c>
      <c r="I802" s="77"/>
      <c r="L802" s="77"/>
      <c r="O802" s="77"/>
      <c r="P802" s="77"/>
      <c r="Q802" s="77"/>
      <c r="U802" s="95"/>
      <c r="V802" s="95"/>
      <c r="X802" s="95"/>
      <c r="Y802" s="94"/>
      <c r="Z802" s="93"/>
      <c r="AA802" s="93"/>
      <c r="AB802" s="93"/>
      <c r="AC802" s="92"/>
      <c r="AD802" s="92"/>
      <c r="AG802" s="92"/>
    </row>
    <row r="803" spans="1:33" s="4" customFormat="1" ht="11.25" customHeight="1" x14ac:dyDescent="0.2">
      <c r="A803" s="26">
        <v>2</v>
      </c>
      <c r="B803" s="25" t="s">
        <v>36</v>
      </c>
      <c r="C803" s="23">
        <v>152</v>
      </c>
      <c r="D803" s="24">
        <v>90932</v>
      </c>
      <c r="E803" s="23">
        <v>109</v>
      </c>
      <c r="F803" s="24">
        <v>57061</v>
      </c>
      <c r="G803" s="22">
        <v>261</v>
      </c>
      <c r="H803" s="22">
        <v>147993</v>
      </c>
      <c r="I803" s="77"/>
      <c r="L803" s="77"/>
      <c r="O803" s="77"/>
      <c r="P803" s="77"/>
      <c r="Q803" s="77"/>
      <c r="U803" s="95"/>
      <c r="V803" s="95"/>
      <c r="X803" s="95"/>
      <c r="Y803" s="94"/>
      <c r="Z803" s="93"/>
      <c r="AA803" s="93"/>
      <c r="AB803" s="93"/>
      <c r="AC803" s="92"/>
      <c r="AD803" s="92"/>
      <c r="AG803" s="92"/>
    </row>
    <row r="804" spans="1:33" s="4" customFormat="1" ht="11.25" customHeight="1" x14ac:dyDescent="0.2">
      <c r="A804" s="21">
        <v>3</v>
      </c>
      <c r="B804" s="3" t="s">
        <v>35</v>
      </c>
      <c r="C804" s="19">
        <v>223</v>
      </c>
      <c r="D804" s="20">
        <v>71765</v>
      </c>
      <c r="E804" s="19">
        <v>196</v>
      </c>
      <c r="F804" s="20">
        <v>42478</v>
      </c>
      <c r="G804" s="18">
        <v>419</v>
      </c>
      <c r="H804" s="18">
        <v>114244</v>
      </c>
      <c r="I804" s="77"/>
      <c r="L804" s="77"/>
      <c r="O804" s="77"/>
      <c r="P804" s="77"/>
      <c r="U804" s="95"/>
      <c r="V804" s="95"/>
      <c r="X804" s="95"/>
      <c r="Y804" s="94"/>
      <c r="Z804" s="93"/>
      <c r="AA804" s="93"/>
      <c r="AB804" s="93"/>
      <c r="AC804" s="92"/>
      <c r="AD804" s="92"/>
      <c r="AG804" s="92"/>
    </row>
    <row r="805" spans="1:33" s="4" customFormat="1" ht="11.25" customHeight="1" x14ac:dyDescent="0.2">
      <c r="A805" s="26"/>
      <c r="B805" s="79" t="s">
        <v>34</v>
      </c>
      <c r="C805" s="48">
        <v>212</v>
      </c>
      <c r="D805" s="47">
        <v>52445</v>
      </c>
      <c r="E805" s="48">
        <v>185</v>
      </c>
      <c r="F805" s="47">
        <v>38426</v>
      </c>
      <c r="G805" s="46">
        <v>397</v>
      </c>
      <c r="H805" s="46">
        <v>90871</v>
      </c>
      <c r="I805" s="77"/>
      <c r="L805" s="77"/>
      <c r="O805" s="77"/>
      <c r="P805" s="77"/>
      <c r="U805" s="95"/>
      <c r="V805" s="95"/>
      <c r="X805" s="95"/>
      <c r="Y805" s="94"/>
      <c r="Z805" s="93"/>
      <c r="AA805" s="93"/>
      <c r="AB805" s="93"/>
      <c r="AC805" s="92"/>
      <c r="AD805" s="92"/>
      <c r="AG805" s="92"/>
    </row>
    <row r="806" spans="1:33" s="4" customFormat="1" ht="11.25" customHeight="1" x14ac:dyDescent="0.2">
      <c r="A806" s="21"/>
      <c r="B806" s="78" t="s">
        <v>33</v>
      </c>
      <c r="C806" s="44">
        <v>11</v>
      </c>
      <c r="D806" s="43">
        <v>19321</v>
      </c>
      <c r="E806" s="44">
        <v>11</v>
      </c>
      <c r="F806" s="43">
        <v>4052</v>
      </c>
      <c r="G806" s="42">
        <v>22</v>
      </c>
      <c r="H806" s="42">
        <v>23373</v>
      </c>
      <c r="I806" s="77"/>
      <c r="L806" s="77"/>
      <c r="O806" s="77"/>
      <c r="P806" s="77"/>
      <c r="U806" s="95"/>
      <c r="V806" s="95"/>
      <c r="X806" s="95"/>
      <c r="Y806" s="94"/>
      <c r="Z806" s="93"/>
      <c r="AA806" s="93"/>
      <c r="AB806" s="93"/>
      <c r="AC806" s="92"/>
      <c r="AD806" s="92"/>
      <c r="AG806" s="92"/>
    </row>
    <row r="807" spans="1:33" s="4" customFormat="1" ht="11.25" customHeight="1" x14ac:dyDescent="0.2">
      <c r="A807" s="26">
        <v>4</v>
      </c>
      <c r="B807" s="25" t="s">
        <v>32</v>
      </c>
      <c r="C807" s="23">
        <v>58</v>
      </c>
      <c r="D807" s="24">
        <v>53224</v>
      </c>
      <c r="E807" s="23">
        <v>202</v>
      </c>
      <c r="F807" s="24">
        <v>12772</v>
      </c>
      <c r="G807" s="22">
        <v>260</v>
      </c>
      <c r="H807" s="22">
        <v>65996</v>
      </c>
      <c r="I807" s="77"/>
      <c r="L807" s="77"/>
      <c r="U807" s="95"/>
      <c r="V807" s="95"/>
      <c r="X807" s="95"/>
      <c r="Y807" s="94"/>
      <c r="Z807" s="93"/>
      <c r="AA807" s="93"/>
      <c r="AB807" s="93"/>
      <c r="AC807" s="92"/>
      <c r="AD807" s="92"/>
      <c r="AG807" s="92"/>
    </row>
    <row r="808" spans="1:33" s="4" customFormat="1" ht="11.25" customHeight="1" x14ac:dyDescent="0.2">
      <c r="A808" s="21">
        <v>5</v>
      </c>
      <c r="B808" s="3" t="s">
        <v>31</v>
      </c>
      <c r="C808" s="29" t="s">
        <v>10</v>
      </c>
      <c r="D808" s="28" t="s">
        <v>10</v>
      </c>
      <c r="E808" s="19">
        <v>13</v>
      </c>
      <c r="F808" s="20">
        <v>45863</v>
      </c>
      <c r="G808" s="18">
        <v>13</v>
      </c>
      <c r="H808" s="18">
        <v>45863</v>
      </c>
      <c r="I808" s="77"/>
      <c r="L808" s="77"/>
      <c r="O808" s="77"/>
      <c r="P808" s="77"/>
      <c r="U808" s="95"/>
      <c r="V808" s="95"/>
      <c r="X808" s="95"/>
      <c r="Y808" s="94"/>
      <c r="Z808" s="93"/>
      <c r="AA808" s="93"/>
      <c r="AB808" s="93"/>
      <c r="AC808" s="92"/>
      <c r="AD808" s="92"/>
      <c r="AG808" s="92"/>
    </row>
    <row r="809" spans="1:33" s="4" customFormat="1" ht="11.25" customHeight="1" x14ac:dyDescent="0.2">
      <c r="A809" s="26">
        <v>6</v>
      </c>
      <c r="B809" s="25" t="s">
        <v>30</v>
      </c>
      <c r="C809" s="31">
        <v>1</v>
      </c>
      <c r="D809" s="30">
        <v>158</v>
      </c>
      <c r="E809" s="23">
        <v>5</v>
      </c>
      <c r="F809" s="24">
        <v>39831</v>
      </c>
      <c r="G809" s="22">
        <v>6</v>
      </c>
      <c r="H809" s="22">
        <v>39989</v>
      </c>
      <c r="I809" s="77"/>
      <c r="L809" s="77"/>
      <c r="U809" s="95"/>
      <c r="V809" s="95"/>
      <c r="X809" s="95"/>
      <c r="Y809" s="94"/>
      <c r="Z809" s="93"/>
      <c r="AA809" s="93"/>
      <c r="AB809" s="93"/>
      <c r="AC809" s="92"/>
      <c r="AD809" s="92"/>
      <c r="AG809" s="92"/>
    </row>
    <row r="810" spans="1:33" s="4" customFormat="1" ht="11.25" customHeight="1" x14ac:dyDescent="0.2">
      <c r="A810" s="21">
        <v>7</v>
      </c>
      <c r="B810" s="3" t="s">
        <v>27</v>
      </c>
      <c r="C810" s="19">
        <v>8</v>
      </c>
      <c r="D810" s="20">
        <v>29608</v>
      </c>
      <c r="E810" s="19">
        <v>5</v>
      </c>
      <c r="F810" s="20">
        <v>10262</v>
      </c>
      <c r="G810" s="18">
        <v>13</v>
      </c>
      <c r="H810" s="18">
        <v>39870</v>
      </c>
      <c r="I810" s="77"/>
      <c r="L810" s="77"/>
      <c r="U810" s="95"/>
      <c r="V810" s="95"/>
      <c r="X810" s="95"/>
      <c r="Y810" s="94"/>
      <c r="Z810" s="93"/>
      <c r="AA810" s="93"/>
      <c r="AB810" s="93"/>
      <c r="AC810" s="92"/>
      <c r="AD810" s="92"/>
      <c r="AG810" s="92"/>
    </row>
    <row r="811" spans="1:33" s="4" customFormat="1" ht="11.25" customHeight="1" x14ac:dyDescent="0.2">
      <c r="A811" s="26">
        <v>8</v>
      </c>
      <c r="B811" s="25" t="s">
        <v>29</v>
      </c>
      <c r="C811" s="23">
        <v>7</v>
      </c>
      <c r="D811" s="24">
        <v>10092</v>
      </c>
      <c r="E811" s="23">
        <v>22</v>
      </c>
      <c r="F811" s="24">
        <v>25018</v>
      </c>
      <c r="G811" s="22">
        <v>29</v>
      </c>
      <c r="H811" s="22">
        <v>35110</v>
      </c>
      <c r="I811" s="77"/>
      <c r="L811" s="77"/>
      <c r="O811" s="77"/>
      <c r="P811" s="77"/>
      <c r="Q811" s="77"/>
      <c r="U811" s="95"/>
      <c r="V811" s="95"/>
      <c r="X811" s="95"/>
      <c r="Y811" s="94"/>
      <c r="Z811" s="93"/>
      <c r="AA811" s="93"/>
      <c r="AB811" s="93"/>
      <c r="AC811" s="92"/>
      <c r="AD811" s="92"/>
      <c r="AG811" s="92"/>
    </row>
    <row r="812" spans="1:33" s="4" customFormat="1" ht="11.25" customHeight="1" x14ac:dyDescent="0.2">
      <c r="A812" s="21">
        <v>9</v>
      </c>
      <c r="B812" s="3" t="s">
        <v>28</v>
      </c>
      <c r="C812" s="19">
        <v>12</v>
      </c>
      <c r="D812" s="20">
        <v>26907</v>
      </c>
      <c r="E812" s="19">
        <v>7</v>
      </c>
      <c r="F812" s="20">
        <v>4946</v>
      </c>
      <c r="G812" s="18">
        <v>19</v>
      </c>
      <c r="H812" s="18">
        <v>31853</v>
      </c>
      <c r="I812" s="77"/>
      <c r="L812" s="77"/>
      <c r="O812" s="77"/>
      <c r="P812" s="77"/>
      <c r="Q812" s="77"/>
      <c r="U812" s="95"/>
      <c r="V812" s="95"/>
      <c r="X812" s="95"/>
      <c r="Y812" s="94"/>
      <c r="Z812" s="93"/>
      <c r="AA812" s="93"/>
      <c r="AB812" s="93"/>
      <c r="AC812" s="92"/>
      <c r="AD812" s="92"/>
      <c r="AG812" s="92"/>
    </row>
    <row r="813" spans="1:33" s="4" customFormat="1" ht="11.25" customHeight="1" x14ac:dyDescent="0.2">
      <c r="A813" s="26">
        <v>10</v>
      </c>
      <c r="B813" s="25" t="s">
        <v>26</v>
      </c>
      <c r="C813" s="23">
        <v>77</v>
      </c>
      <c r="D813" s="24">
        <v>20437</v>
      </c>
      <c r="E813" s="23">
        <v>46</v>
      </c>
      <c r="F813" s="24">
        <v>10983</v>
      </c>
      <c r="G813" s="22">
        <v>123</v>
      </c>
      <c r="H813" s="22">
        <v>31420</v>
      </c>
    </row>
    <row r="814" spans="1:33" s="4" customFormat="1" ht="11.25" customHeight="1" x14ac:dyDescent="0.2">
      <c r="A814" s="21">
        <v>11</v>
      </c>
      <c r="B814" s="3" t="s">
        <v>25</v>
      </c>
      <c r="C814" s="29" t="s">
        <v>10</v>
      </c>
      <c r="D814" s="28" t="s">
        <v>10</v>
      </c>
      <c r="E814" s="19">
        <v>4</v>
      </c>
      <c r="F814" s="20">
        <v>29943</v>
      </c>
      <c r="G814" s="18">
        <v>4</v>
      </c>
      <c r="H814" s="18">
        <v>29943</v>
      </c>
    </row>
    <row r="815" spans="1:33" s="4" customFormat="1" ht="11.25" customHeight="1" x14ac:dyDescent="0.2">
      <c r="A815" s="26">
        <v>12</v>
      </c>
      <c r="B815" s="25" t="s">
        <v>24</v>
      </c>
      <c r="C815" s="23">
        <v>1</v>
      </c>
      <c r="D815" s="24">
        <v>7685</v>
      </c>
      <c r="E815" s="23">
        <v>3</v>
      </c>
      <c r="F815" s="24">
        <v>19565</v>
      </c>
      <c r="G815" s="22">
        <v>4</v>
      </c>
      <c r="H815" s="22">
        <v>27250</v>
      </c>
    </row>
    <row r="816" spans="1:33" s="4" customFormat="1" ht="11.25" customHeight="1" x14ac:dyDescent="0.2">
      <c r="A816" s="21">
        <v>13</v>
      </c>
      <c r="B816" s="3" t="s">
        <v>22</v>
      </c>
      <c r="C816" s="19">
        <v>8</v>
      </c>
      <c r="D816" s="20">
        <v>14270</v>
      </c>
      <c r="E816" s="19">
        <v>44</v>
      </c>
      <c r="F816" s="18">
        <v>8952</v>
      </c>
      <c r="G816" s="19">
        <v>52</v>
      </c>
      <c r="H816" s="18">
        <v>23222</v>
      </c>
      <c r="I816" s="77"/>
      <c r="L816" s="77"/>
      <c r="U816" s="95"/>
      <c r="V816" s="95"/>
      <c r="X816" s="95"/>
      <c r="Y816" s="94"/>
      <c r="Z816" s="93"/>
      <c r="AA816" s="93"/>
      <c r="AB816" s="93"/>
      <c r="AC816" s="92"/>
      <c r="AD816" s="92"/>
      <c r="AG816" s="92"/>
    </row>
    <row r="817" spans="1:33" s="4" customFormat="1" ht="11.25" customHeight="1" x14ac:dyDescent="0.2">
      <c r="A817" s="26">
        <v>14</v>
      </c>
      <c r="B817" s="25" t="s">
        <v>21</v>
      </c>
      <c r="C817" s="23">
        <v>8</v>
      </c>
      <c r="D817" s="24">
        <v>16114</v>
      </c>
      <c r="E817" s="23">
        <v>41</v>
      </c>
      <c r="F817" s="24">
        <v>6156</v>
      </c>
      <c r="G817" s="22">
        <v>49</v>
      </c>
      <c r="H817" s="22">
        <v>22271</v>
      </c>
      <c r="L817" s="77"/>
      <c r="O817" s="77"/>
      <c r="P817" s="77"/>
      <c r="U817" s="95"/>
      <c r="V817" s="95"/>
      <c r="X817" s="95"/>
      <c r="Y817" s="94"/>
      <c r="Z817" s="93"/>
      <c r="AA817" s="93"/>
      <c r="AB817" s="93"/>
      <c r="AC817" s="92"/>
      <c r="AD817" s="92"/>
      <c r="AG817" s="92"/>
    </row>
    <row r="818" spans="1:33" s="4" customFormat="1" ht="11.25" customHeight="1" x14ac:dyDescent="0.2">
      <c r="A818" s="41">
        <v>15</v>
      </c>
      <c r="B818" s="40" t="s">
        <v>23</v>
      </c>
      <c r="C818" s="39">
        <v>13</v>
      </c>
      <c r="D818" s="38">
        <v>21818</v>
      </c>
      <c r="E818" s="37" t="s">
        <v>10</v>
      </c>
      <c r="F818" s="36" t="s">
        <v>10</v>
      </c>
      <c r="G818" s="35">
        <v>13</v>
      </c>
      <c r="H818" s="35">
        <v>21818</v>
      </c>
      <c r="I818" s="77"/>
      <c r="L818" s="77"/>
      <c r="U818" s="95"/>
      <c r="V818" s="95"/>
      <c r="X818" s="95"/>
      <c r="Y818" s="94"/>
      <c r="Z818" s="93"/>
      <c r="AA818" s="93"/>
      <c r="AB818" s="93"/>
      <c r="AC818" s="92"/>
      <c r="AD818" s="92"/>
      <c r="AG818" s="92"/>
    </row>
    <row r="819" spans="1:33" s="4" customFormat="1" ht="11.25" customHeight="1" x14ac:dyDescent="0.2">
      <c r="A819" s="26">
        <v>16</v>
      </c>
      <c r="B819" s="25" t="s">
        <v>20</v>
      </c>
      <c r="C819" s="31" t="s">
        <v>10</v>
      </c>
      <c r="D819" s="30" t="s">
        <v>10</v>
      </c>
      <c r="E819" s="23">
        <v>2</v>
      </c>
      <c r="F819" s="24">
        <v>12731</v>
      </c>
      <c r="G819" s="22">
        <v>2</v>
      </c>
      <c r="H819" s="22">
        <v>12731</v>
      </c>
      <c r="I819" s="77"/>
      <c r="L819" s="77"/>
      <c r="O819" s="77"/>
      <c r="P819" s="77"/>
      <c r="U819" s="95"/>
      <c r="V819" s="95"/>
      <c r="X819" s="95"/>
      <c r="Y819" s="94"/>
      <c r="Z819" s="93"/>
      <c r="AA819" s="93"/>
      <c r="AB819" s="93"/>
      <c r="AC819" s="92"/>
      <c r="AD819" s="92"/>
      <c r="AG819" s="92"/>
    </row>
    <row r="820" spans="1:33" s="4" customFormat="1" ht="11.25" customHeight="1" x14ac:dyDescent="0.2">
      <c r="A820" s="21">
        <v>17</v>
      </c>
      <c r="B820" s="3" t="s">
        <v>18</v>
      </c>
      <c r="C820" s="29" t="s">
        <v>10</v>
      </c>
      <c r="D820" s="28" t="s">
        <v>10</v>
      </c>
      <c r="E820" s="19">
        <v>1</v>
      </c>
      <c r="F820" s="20">
        <v>5653</v>
      </c>
      <c r="G820" s="18">
        <v>1</v>
      </c>
      <c r="H820" s="18">
        <v>5653</v>
      </c>
      <c r="I820" s="77"/>
      <c r="L820" s="77"/>
      <c r="U820" s="95"/>
      <c r="V820" s="95"/>
      <c r="X820" s="95"/>
      <c r="Y820" s="94"/>
      <c r="Z820" s="93"/>
      <c r="AA820" s="93"/>
      <c r="AB820" s="93"/>
      <c r="AC820" s="92"/>
      <c r="AD820" s="92"/>
      <c r="AG820" s="92"/>
    </row>
    <row r="821" spans="1:33" s="4" customFormat="1" ht="11.25" customHeight="1" x14ac:dyDescent="0.2">
      <c r="A821" s="26">
        <v>18</v>
      </c>
      <c r="B821" s="25" t="s">
        <v>19</v>
      </c>
      <c r="C821" s="23">
        <v>3</v>
      </c>
      <c r="D821" s="24">
        <v>3339</v>
      </c>
      <c r="E821" s="23">
        <v>16</v>
      </c>
      <c r="F821" s="24">
        <v>1886</v>
      </c>
      <c r="G821" s="22">
        <v>19</v>
      </c>
      <c r="H821" s="22">
        <v>5225</v>
      </c>
      <c r="I821" s="77"/>
      <c r="U821" s="95"/>
      <c r="V821" s="95"/>
      <c r="X821" s="95"/>
      <c r="Y821" s="94"/>
      <c r="Z821" s="93"/>
      <c r="AA821" s="93"/>
      <c r="AB821" s="93"/>
      <c r="AC821" s="92"/>
      <c r="AD821" s="92"/>
      <c r="AG821" s="92"/>
    </row>
    <row r="822" spans="1:33" s="4" customFormat="1" ht="11.25" customHeight="1" x14ac:dyDescent="0.2">
      <c r="A822" s="21">
        <v>19</v>
      </c>
      <c r="B822" s="3" t="s">
        <v>17</v>
      </c>
      <c r="C822" s="29" t="s">
        <v>10</v>
      </c>
      <c r="D822" s="28" t="s">
        <v>10</v>
      </c>
      <c r="E822" s="19">
        <v>2</v>
      </c>
      <c r="F822" s="20">
        <v>3805</v>
      </c>
      <c r="G822" s="18">
        <v>2</v>
      </c>
      <c r="H822" s="18">
        <v>3805</v>
      </c>
      <c r="I822" s="77"/>
      <c r="L822" s="77"/>
      <c r="O822" s="77"/>
      <c r="P822" s="77"/>
      <c r="Q822" s="77"/>
      <c r="U822" s="95"/>
      <c r="V822" s="95"/>
      <c r="X822" s="95"/>
      <c r="Y822" s="94"/>
      <c r="Z822" s="93"/>
      <c r="AA822" s="93"/>
      <c r="AB822" s="93"/>
      <c r="AC822" s="92"/>
      <c r="AD822" s="92"/>
      <c r="AG822" s="92"/>
    </row>
    <row r="823" spans="1:33" s="4" customFormat="1" ht="11.25" customHeight="1" x14ac:dyDescent="0.2">
      <c r="A823" s="26">
        <v>20</v>
      </c>
      <c r="B823" s="85" t="s">
        <v>13</v>
      </c>
      <c r="C823" s="31" t="s">
        <v>10</v>
      </c>
      <c r="D823" s="30" t="s">
        <v>10</v>
      </c>
      <c r="E823" s="84">
        <v>1</v>
      </c>
      <c r="F823" s="83">
        <v>3586</v>
      </c>
      <c r="G823" s="82">
        <v>1</v>
      </c>
      <c r="H823" s="82">
        <v>3586</v>
      </c>
      <c r="O823" s="77"/>
      <c r="P823" s="77"/>
      <c r="Q823" s="77"/>
      <c r="U823" s="95"/>
      <c r="V823" s="95"/>
      <c r="X823" s="95"/>
      <c r="Y823" s="94"/>
      <c r="Z823" s="93"/>
      <c r="AA823" s="93"/>
      <c r="AB823" s="93"/>
      <c r="AC823" s="92"/>
      <c r="AD823" s="92"/>
      <c r="AG823" s="92"/>
    </row>
    <row r="824" spans="1:33" s="4" customFormat="1" ht="11.25" customHeight="1" x14ac:dyDescent="0.2">
      <c r="A824" s="21">
        <v>21</v>
      </c>
      <c r="B824" s="3" t="s">
        <v>16</v>
      </c>
      <c r="C824" s="19">
        <v>12</v>
      </c>
      <c r="D824" s="20">
        <v>826</v>
      </c>
      <c r="E824" s="19">
        <v>20</v>
      </c>
      <c r="F824" s="20">
        <v>2061</v>
      </c>
      <c r="G824" s="18">
        <v>32</v>
      </c>
      <c r="H824" s="18">
        <v>2887</v>
      </c>
    </row>
    <row r="825" spans="1:33" s="4" customFormat="1" ht="11.25" customHeight="1" x14ac:dyDescent="0.2">
      <c r="A825" s="26">
        <v>22</v>
      </c>
      <c r="B825" s="25" t="s">
        <v>15</v>
      </c>
      <c r="C825" s="23">
        <v>1</v>
      </c>
      <c r="D825" s="24">
        <v>409</v>
      </c>
      <c r="E825" s="23">
        <v>7</v>
      </c>
      <c r="F825" s="24">
        <v>1383</v>
      </c>
      <c r="G825" s="22">
        <v>8</v>
      </c>
      <c r="H825" s="22">
        <v>1792</v>
      </c>
    </row>
    <row r="826" spans="1:33" s="4" customFormat="1" ht="11.25" customHeight="1" x14ac:dyDescent="0.2">
      <c r="A826" s="21">
        <v>23</v>
      </c>
      <c r="B826" s="3" t="s">
        <v>14</v>
      </c>
      <c r="C826" s="29" t="s">
        <v>10</v>
      </c>
      <c r="D826" s="28" t="s">
        <v>10</v>
      </c>
      <c r="E826" s="19">
        <v>1</v>
      </c>
      <c r="F826" s="20">
        <v>1512</v>
      </c>
      <c r="G826" s="18">
        <v>1</v>
      </c>
      <c r="H826" s="18">
        <v>1512</v>
      </c>
      <c r="L826" s="77"/>
      <c r="O826" s="77"/>
      <c r="P826" s="77"/>
      <c r="U826" s="95"/>
      <c r="V826" s="95"/>
      <c r="W826" s="95"/>
      <c r="X826" s="95"/>
      <c r="Y826" s="94"/>
      <c r="Z826" s="93"/>
      <c r="AA826" s="93"/>
      <c r="AB826" s="93"/>
      <c r="AC826" s="92"/>
      <c r="AD826" s="92"/>
      <c r="AG826" s="92"/>
    </row>
    <row r="827" spans="1:33" s="4" customFormat="1" ht="11.25" customHeight="1" x14ac:dyDescent="0.2">
      <c r="A827" s="26">
        <v>24</v>
      </c>
      <c r="B827" s="25" t="s">
        <v>12</v>
      </c>
      <c r="C827" s="31" t="s">
        <v>10</v>
      </c>
      <c r="D827" s="30" t="s">
        <v>10</v>
      </c>
      <c r="E827" s="23">
        <v>3</v>
      </c>
      <c r="F827" s="24">
        <v>578</v>
      </c>
      <c r="G827" s="22">
        <v>3</v>
      </c>
      <c r="H827" s="22">
        <v>578</v>
      </c>
      <c r="L827" s="77"/>
      <c r="U827" s="95"/>
      <c r="V827" s="95"/>
      <c r="X827" s="95"/>
      <c r="Y827" s="94"/>
      <c r="Z827" s="93"/>
      <c r="AA827" s="93"/>
      <c r="AB827" s="93"/>
      <c r="AC827" s="92"/>
      <c r="AD827" s="92"/>
      <c r="AG827" s="92"/>
    </row>
    <row r="828" spans="1:33" s="4" customFormat="1" ht="11.25" customHeight="1" x14ac:dyDescent="0.2">
      <c r="A828" s="21">
        <v>25</v>
      </c>
      <c r="B828" s="3" t="s">
        <v>11</v>
      </c>
      <c r="C828" s="29" t="s">
        <v>10</v>
      </c>
      <c r="D828" s="28" t="s">
        <v>10</v>
      </c>
      <c r="E828" s="19">
        <v>1</v>
      </c>
      <c r="F828" s="20">
        <v>71</v>
      </c>
      <c r="G828" s="18">
        <v>1</v>
      </c>
      <c r="H828" s="18">
        <v>71</v>
      </c>
      <c r="O828" s="77"/>
      <c r="Q828" s="77"/>
      <c r="U828" s="95"/>
      <c r="V828" s="95"/>
      <c r="X828" s="95"/>
      <c r="Y828" s="94"/>
      <c r="Z828" s="93"/>
      <c r="AA828" s="93"/>
      <c r="AB828" s="93"/>
      <c r="AC828" s="92"/>
      <c r="AD828" s="92"/>
      <c r="AG828" s="92"/>
    </row>
    <row r="829" spans="1:33" s="4" customFormat="1" ht="11.25" customHeight="1" x14ac:dyDescent="0.2">
      <c r="A829" s="27">
        <v>26</v>
      </c>
      <c r="B829" s="25" t="s">
        <v>9</v>
      </c>
      <c r="C829" s="23">
        <v>1</v>
      </c>
      <c r="D829" s="24">
        <v>1</v>
      </c>
      <c r="E829" s="23">
        <v>1</v>
      </c>
      <c r="F829" s="24">
        <v>6</v>
      </c>
      <c r="G829" s="22">
        <v>2</v>
      </c>
      <c r="H829" s="22">
        <v>7</v>
      </c>
      <c r="O829" s="77"/>
      <c r="Q829" s="77"/>
      <c r="U829" s="95"/>
      <c r="V829" s="95"/>
      <c r="X829" s="95"/>
      <c r="Y829" s="94"/>
      <c r="Z829" s="93"/>
      <c r="AA829" s="93"/>
      <c r="AB829" s="93"/>
      <c r="AC829" s="92"/>
      <c r="AD829" s="92"/>
      <c r="AG829" s="92"/>
    </row>
    <row r="830" spans="1:33" s="4" customFormat="1" ht="11.25" customHeight="1" x14ac:dyDescent="0.2">
      <c r="A830" s="21"/>
      <c r="B830" s="3"/>
      <c r="C830" s="19"/>
      <c r="D830" s="20"/>
      <c r="E830" s="19"/>
      <c r="F830" s="20"/>
      <c r="G830" s="18"/>
      <c r="H830" s="18"/>
      <c r="O830" s="77"/>
      <c r="Q830" s="77"/>
      <c r="U830" s="95"/>
      <c r="V830" s="95"/>
      <c r="X830" s="95"/>
      <c r="Y830" s="94"/>
      <c r="Z830" s="93"/>
      <c r="AA830" s="93"/>
      <c r="AB830" s="93"/>
      <c r="AC830" s="92"/>
      <c r="AD830" s="92"/>
      <c r="AG830" s="92"/>
    </row>
    <row r="831" spans="1:33" s="4" customFormat="1" ht="11.25" customHeight="1" x14ac:dyDescent="0.2">
      <c r="A831" s="26"/>
      <c r="B831" s="25" t="s">
        <v>8</v>
      </c>
      <c r="C831" s="23">
        <v>530</v>
      </c>
      <c r="D831" s="24">
        <v>251588</v>
      </c>
      <c r="E831" s="23">
        <v>663</v>
      </c>
      <c r="F831" s="22">
        <v>138297</v>
      </c>
      <c r="G831" s="23">
        <v>1193</v>
      </c>
      <c r="H831" s="22">
        <v>389884</v>
      </c>
      <c r="O831" s="77"/>
      <c r="Q831" s="77"/>
      <c r="U831" s="95"/>
      <c r="V831" s="95"/>
      <c r="X831" s="95"/>
      <c r="Y831" s="94"/>
      <c r="Z831" s="93"/>
      <c r="AA831" s="93"/>
      <c r="AB831" s="93"/>
      <c r="AC831" s="92"/>
      <c r="AD831" s="92"/>
      <c r="AG831" s="92"/>
    </row>
    <row r="832" spans="1:33" s="4" customFormat="1" ht="11.25" customHeight="1" x14ac:dyDescent="0.2">
      <c r="A832" s="21"/>
      <c r="B832" s="3" t="s">
        <v>7</v>
      </c>
      <c r="C832" s="19">
        <v>32</v>
      </c>
      <c r="D832" s="20">
        <v>56729</v>
      </c>
      <c r="E832" s="19">
        <v>68</v>
      </c>
      <c r="F832" s="18">
        <v>89309</v>
      </c>
      <c r="G832" s="19">
        <v>100</v>
      </c>
      <c r="H832" s="18">
        <v>146038</v>
      </c>
      <c r="O832" s="77"/>
      <c r="Q832" s="77"/>
      <c r="U832" s="95"/>
      <c r="V832" s="95"/>
      <c r="X832" s="95"/>
      <c r="Y832" s="94"/>
      <c r="Z832" s="93"/>
      <c r="AA832" s="93"/>
      <c r="AB832" s="93"/>
      <c r="AC832" s="92"/>
      <c r="AD832" s="92"/>
      <c r="AG832" s="92"/>
    </row>
    <row r="833" spans="1:33" s="4" customFormat="1" ht="11.25" customHeight="1" x14ac:dyDescent="0.2">
      <c r="A833" s="26"/>
      <c r="B833" s="25" t="s">
        <v>6</v>
      </c>
      <c r="C833" s="23">
        <v>24</v>
      </c>
      <c r="D833" s="24">
        <f>SUM(D826,D819,D810,D809,D815,D814,D818,D820,D802)</f>
        <v>59312</v>
      </c>
      <c r="E833" s="23">
        <v>40</v>
      </c>
      <c r="F833" s="22">
        <v>515946</v>
      </c>
      <c r="G833" s="23">
        <v>64</v>
      </c>
      <c r="H833" s="22">
        <f>SUM(H826,H819,H810,H809,H815,H814,H818,H820,H802)</f>
        <v>575259</v>
      </c>
      <c r="O833" s="77"/>
      <c r="Q833" s="77"/>
      <c r="U833" s="95"/>
      <c r="V833" s="95"/>
      <c r="X833" s="95"/>
      <c r="Y833" s="94"/>
      <c r="Z833" s="93"/>
      <c r="AA833" s="93"/>
      <c r="AB833" s="93"/>
      <c r="AC833" s="92"/>
      <c r="AD833" s="92"/>
      <c r="AG833" s="92"/>
    </row>
    <row r="834" spans="1:33" s="4" customFormat="1" ht="11.25" customHeight="1" x14ac:dyDescent="0.2">
      <c r="A834" s="21"/>
      <c r="B834" s="3"/>
      <c r="C834" s="19"/>
      <c r="D834" s="20"/>
      <c r="E834" s="19"/>
      <c r="F834" s="18"/>
      <c r="G834" s="19"/>
      <c r="H834" s="18"/>
      <c r="O834" s="77"/>
      <c r="Q834" s="77"/>
      <c r="U834" s="95"/>
      <c r="V834" s="95"/>
      <c r="X834" s="95"/>
      <c r="Y834" s="94"/>
      <c r="Z834" s="93"/>
      <c r="AA834" s="93"/>
      <c r="AB834" s="93"/>
      <c r="AC834" s="92"/>
      <c r="AD834" s="92"/>
      <c r="AG834" s="92"/>
    </row>
    <row r="835" spans="1:33" s="4" customFormat="1" ht="11.25" customHeight="1" x14ac:dyDescent="0.2">
      <c r="A835" s="26"/>
      <c r="B835" s="25" t="s">
        <v>5</v>
      </c>
      <c r="C835" s="23">
        <f>SUM(C803,C804,C807,C811,C812,C813,C816,C817,C821,C823,C824)</f>
        <v>560</v>
      </c>
      <c r="D835" s="22">
        <f>SUM(D803,D804,D807,D811,D812,D813,D816,D817,D821,D823,D824)</f>
        <v>307906</v>
      </c>
      <c r="E835" s="23">
        <f>SUM(E803,E804,E807,E811,E812,E813,E816,E817,E821,E823,E824)</f>
        <v>704</v>
      </c>
      <c r="F835" s="22">
        <f>SUM(F803,F804,F807,F811,F812,F813,F816,F817,F821,F823,F824)</f>
        <v>175899</v>
      </c>
      <c r="G835" s="23">
        <v>1264</v>
      </c>
      <c r="H835" s="22">
        <v>483806</v>
      </c>
      <c r="O835" s="77"/>
      <c r="Q835" s="77"/>
      <c r="U835" s="95"/>
      <c r="V835" s="95"/>
      <c r="X835" s="95"/>
      <c r="Y835" s="94"/>
      <c r="Z835" s="93"/>
      <c r="AA835" s="93"/>
      <c r="AB835" s="93"/>
      <c r="AC835" s="92"/>
      <c r="AD835" s="92"/>
      <c r="AG835" s="92"/>
    </row>
    <row r="836" spans="1:33" s="4" customFormat="1" ht="11.25" customHeight="1" x14ac:dyDescent="0.2">
      <c r="A836" s="21"/>
      <c r="B836" s="3" t="s">
        <v>4</v>
      </c>
      <c r="C836" s="19">
        <f>SUM(C802,C808,C809,C810,C814,C815,C818,C819,C820,C822,C825,C826,C827,C828,C829)</f>
        <v>26</v>
      </c>
      <c r="D836" s="18">
        <f>SUM(D802,D808,D809,D810,D814,D815,D818,D819,D820,D822,D825,D826,D827,D828,D829)</f>
        <v>59722</v>
      </c>
      <c r="E836" s="19">
        <f>SUM(E802,E808,E809,E810,E814,E815,E818,E819,E820,E822,E825,E826,E827,E828,E829)</f>
        <v>67</v>
      </c>
      <c r="F836" s="18">
        <f>SUM(F802,F808,F809,F810,F814,F815,F818,F819,F820,F822,F825,F826,F827,F828,F829)</f>
        <v>567653</v>
      </c>
      <c r="G836" s="19">
        <v>93</v>
      </c>
      <c r="H836" s="18">
        <f>SUM(H802,H808,H809,H810,H814,H815,H818,H819,H820,H822,H825,H826,H827,H828,H829)</f>
        <v>627375</v>
      </c>
      <c r="L836" s="77"/>
      <c r="O836" s="77"/>
      <c r="P836" s="77"/>
      <c r="U836" s="95"/>
      <c r="V836" s="95"/>
      <c r="X836" s="95"/>
      <c r="Y836" s="94"/>
      <c r="Z836" s="93"/>
      <c r="AA836" s="93"/>
      <c r="AB836" s="93"/>
      <c r="AC836" s="92"/>
      <c r="AD836" s="92"/>
      <c r="AG836" s="92"/>
    </row>
    <row r="837" spans="1:33" s="4" customFormat="1" ht="11.25" customHeight="1" x14ac:dyDescent="0.2">
      <c r="A837" s="26"/>
      <c r="B837" s="25"/>
      <c r="C837" s="23"/>
      <c r="D837" s="24"/>
      <c r="E837" s="23"/>
      <c r="F837" s="22"/>
      <c r="G837" s="23"/>
      <c r="H837" s="22"/>
      <c r="L837" s="77"/>
      <c r="O837" s="77"/>
      <c r="P837" s="77"/>
      <c r="U837" s="95"/>
      <c r="V837" s="95"/>
      <c r="X837" s="95"/>
      <c r="Y837" s="94"/>
      <c r="Z837" s="93"/>
      <c r="AA837" s="93"/>
      <c r="AB837" s="93"/>
      <c r="AC837" s="92"/>
      <c r="AD837" s="92"/>
      <c r="AG837" s="92"/>
    </row>
    <row r="838" spans="1:33" s="4" customFormat="1" ht="11.25" customHeight="1" x14ac:dyDescent="0.2">
      <c r="A838" s="21"/>
      <c r="B838" s="3" t="s">
        <v>51</v>
      </c>
      <c r="C838" s="19">
        <v>586</v>
      </c>
      <c r="D838" s="20">
        <f>SUM(D831:D833)</f>
        <v>367629</v>
      </c>
      <c r="E838" s="19">
        <v>771</v>
      </c>
      <c r="F838" s="18">
        <v>743552</v>
      </c>
      <c r="G838" s="19">
        <v>1357</v>
      </c>
      <c r="H838" s="18">
        <f>SUM(H831:H833)</f>
        <v>1111181</v>
      </c>
      <c r="L838" s="77"/>
      <c r="O838" s="77"/>
      <c r="P838" s="77"/>
      <c r="U838" s="95"/>
      <c r="V838" s="95"/>
      <c r="X838" s="95"/>
      <c r="Y838" s="94"/>
      <c r="Z838" s="93"/>
      <c r="AA838" s="93"/>
      <c r="AB838" s="93"/>
      <c r="AC838" s="92"/>
      <c r="AD838" s="92"/>
      <c r="AG838" s="92"/>
    </row>
    <row r="839" spans="1:33" s="4" customFormat="1" ht="11.25" customHeight="1" x14ac:dyDescent="0.2">
      <c r="A839" s="26"/>
      <c r="B839" s="25" t="s">
        <v>50</v>
      </c>
      <c r="C839" s="31" t="s">
        <v>10</v>
      </c>
      <c r="D839" s="30" t="s">
        <v>10</v>
      </c>
      <c r="E839" s="31" t="s">
        <v>10</v>
      </c>
      <c r="F839" s="75" t="s">
        <v>10</v>
      </c>
      <c r="G839" s="23">
        <v>22</v>
      </c>
      <c r="H839" s="22">
        <v>990</v>
      </c>
      <c r="L839" s="77"/>
      <c r="O839" s="77"/>
      <c r="P839" s="77"/>
      <c r="U839" s="95"/>
      <c r="V839" s="95"/>
      <c r="X839" s="95"/>
      <c r="Y839" s="94"/>
      <c r="Z839" s="93"/>
      <c r="AA839" s="93"/>
      <c r="AB839" s="93"/>
      <c r="AC839" s="92"/>
      <c r="AD839" s="92"/>
      <c r="AG839" s="92"/>
    </row>
    <row r="840" spans="1:33" s="4" customFormat="1" ht="11.25" customHeight="1" thickBot="1" x14ac:dyDescent="0.25">
      <c r="A840" s="74"/>
      <c r="B840" s="73"/>
      <c r="C840" s="72"/>
      <c r="D840" s="71"/>
      <c r="E840" s="72"/>
      <c r="F840" s="71"/>
      <c r="G840" s="70"/>
      <c r="H840" s="70"/>
    </row>
    <row r="841" spans="1:33" s="4" customFormat="1" ht="11.25" customHeight="1" thickBot="1" x14ac:dyDescent="0.25">
      <c r="A841" s="12"/>
      <c r="B841" s="12" t="s">
        <v>3</v>
      </c>
      <c r="C841" s="10">
        <v>586</v>
      </c>
      <c r="D841" s="11">
        <f>SUM(D831:D833)</f>
        <v>367629</v>
      </c>
      <c r="E841" s="10">
        <v>771</v>
      </c>
      <c r="F841" s="9">
        <v>743552</v>
      </c>
      <c r="G841" s="10">
        <v>1379</v>
      </c>
      <c r="H841" s="9">
        <f>SUM(H838:H839)</f>
        <v>1112171</v>
      </c>
      <c r="O841" s="77"/>
      <c r="P841" s="77"/>
      <c r="U841" s="95"/>
      <c r="V841" s="95"/>
      <c r="X841" s="95"/>
      <c r="Y841" s="94"/>
      <c r="Z841" s="93"/>
      <c r="AA841" s="93"/>
      <c r="AB841" s="93"/>
      <c r="AC841" s="92"/>
      <c r="AD841" s="92"/>
      <c r="AG841" s="92"/>
    </row>
    <row r="842" spans="1:33" ht="7.5" customHeight="1" x14ac:dyDescent="0.2">
      <c r="A842" s="8"/>
      <c r="B842" s="8"/>
      <c r="C842" s="68"/>
      <c r="D842" s="68"/>
      <c r="E842" s="68"/>
      <c r="F842" s="68"/>
      <c r="G842" s="68"/>
      <c r="H842" s="68"/>
      <c r="O842" s="2"/>
      <c r="U842" s="90"/>
      <c r="V842" s="90"/>
      <c r="X842" s="90"/>
      <c r="Y842" s="89"/>
      <c r="Z842" s="88"/>
      <c r="AA842" s="88"/>
      <c r="AB842" s="88"/>
      <c r="AC842" s="87"/>
      <c r="AD842" s="87"/>
      <c r="AG842" s="87"/>
    </row>
    <row r="843" spans="1:33" ht="11.25" customHeight="1" x14ac:dyDescent="0.2">
      <c r="A843" s="4" t="s">
        <v>2</v>
      </c>
      <c r="B843" s="7" t="s">
        <v>1</v>
      </c>
      <c r="C843" s="6"/>
      <c r="D843" s="6"/>
      <c r="E843" s="5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1.25" customHeight="1" x14ac:dyDescent="0.2">
      <c r="A844" s="8"/>
      <c r="B844" s="69" t="s">
        <v>0</v>
      </c>
      <c r="C844" s="68"/>
      <c r="D844" s="68"/>
      <c r="E844" s="68"/>
      <c r="F844" s="68"/>
      <c r="G844" s="68"/>
      <c r="H844" s="68"/>
      <c r="L844" s="2"/>
      <c r="O844" s="2"/>
      <c r="U844" s="90"/>
      <c r="V844" s="90"/>
      <c r="X844" s="90"/>
      <c r="Y844" s="89"/>
      <c r="Z844" s="88"/>
      <c r="AA844" s="88"/>
      <c r="AB844" s="88"/>
      <c r="AC844" s="87"/>
      <c r="AD844" s="87"/>
      <c r="AG844" s="87"/>
    </row>
    <row r="845" spans="1:33" x14ac:dyDescent="0.2">
      <c r="U845" s="90"/>
      <c r="V845" s="90"/>
      <c r="X845" s="90"/>
      <c r="Y845" s="89"/>
      <c r="Z845" s="88"/>
      <c r="AA845" s="88"/>
      <c r="AB845" s="88"/>
      <c r="AC845" s="87"/>
      <c r="AD845" s="87"/>
      <c r="AG845" s="87"/>
    </row>
    <row r="846" spans="1:33" x14ac:dyDescent="0.2">
      <c r="U846" s="90"/>
      <c r="V846" s="90"/>
      <c r="X846" s="90"/>
      <c r="Y846" s="89"/>
      <c r="Z846" s="88"/>
      <c r="AA846" s="88"/>
      <c r="AB846" s="88"/>
      <c r="AC846" s="87"/>
      <c r="AD846" s="87"/>
      <c r="AG846" s="87"/>
    </row>
    <row r="847" spans="1:33" x14ac:dyDescent="0.2">
      <c r="A847" s="8"/>
      <c r="B847" s="8"/>
      <c r="C847" s="68"/>
      <c r="D847" s="68"/>
      <c r="E847" s="68"/>
      <c r="F847" s="68"/>
      <c r="G847" s="68"/>
      <c r="H847" s="68"/>
      <c r="L847" s="2"/>
      <c r="O847" s="2"/>
      <c r="U847" s="90"/>
      <c r="V847" s="90"/>
      <c r="X847" s="90"/>
      <c r="Y847" s="89"/>
      <c r="Z847" s="88"/>
      <c r="AA847" s="88"/>
      <c r="AB847" s="88"/>
      <c r="AC847" s="87"/>
      <c r="AD847" s="87"/>
      <c r="AG847" s="87"/>
    </row>
    <row r="848" spans="1:33" ht="15.75" x14ac:dyDescent="0.2">
      <c r="A848" s="67" t="s">
        <v>49</v>
      </c>
      <c r="B848" s="66" t="s">
        <v>55</v>
      </c>
      <c r="C848" s="65"/>
      <c r="D848" s="65"/>
      <c r="E848" s="65"/>
      <c r="F848" s="65"/>
      <c r="G848" s="65"/>
      <c r="H848" s="91"/>
      <c r="L848" s="2"/>
      <c r="U848" s="90"/>
      <c r="V848" s="90"/>
      <c r="X848" s="90"/>
      <c r="Y848" s="89"/>
      <c r="Z848" s="88"/>
      <c r="AA848" s="88"/>
      <c r="AB848" s="88"/>
      <c r="AC848" s="87"/>
      <c r="AD848" s="87"/>
      <c r="AG848" s="87"/>
    </row>
    <row r="849" spans="1:33" ht="7.5" customHeight="1" thickBot="1" x14ac:dyDescent="0.25">
      <c r="A849" s="64"/>
      <c r="B849" s="64"/>
      <c r="C849" s="64"/>
      <c r="D849" s="64"/>
      <c r="E849" s="64"/>
      <c r="F849" s="64"/>
      <c r="G849" s="64"/>
      <c r="H849" s="64"/>
      <c r="U849" s="90"/>
      <c r="V849" s="90"/>
      <c r="X849" s="90"/>
      <c r="Y849" s="89"/>
      <c r="Z849" s="88"/>
      <c r="AA849" s="88"/>
      <c r="AB849" s="88"/>
      <c r="AC849" s="87"/>
      <c r="AD849" s="87"/>
      <c r="AG849" s="87"/>
    </row>
    <row r="850" spans="1:33" ht="15.75" customHeight="1" thickBot="1" x14ac:dyDescent="0.25">
      <c r="A850" s="63" t="s">
        <v>47</v>
      </c>
      <c r="B850" s="55" t="s">
        <v>46</v>
      </c>
      <c r="C850" s="60" t="s">
        <v>45</v>
      </c>
      <c r="D850" s="62"/>
      <c r="E850" s="60" t="s">
        <v>44</v>
      </c>
      <c r="F850" s="61"/>
      <c r="G850" s="60" t="s">
        <v>43</v>
      </c>
      <c r="H850" s="59"/>
      <c r="L850" s="2"/>
      <c r="U850" s="90"/>
      <c r="V850" s="90"/>
      <c r="X850" s="90"/>
      <c r="Y850" s="89"/>
      <c r="Z850" s="88"/>
      <c r="AA850" s="88"/>
      <c r="AB850" s="88"/>
      <c r="AC850" s="87"/>
      <c r="AD850" s="87"/>
      <c r="AG850" s="87"/>
    </row>
    <row r="851" spans="1:33" ht="26.25" thickBot="1" x14ac:dyDescent="0.25">
      <c r="A851" s="55"/>
      <c r="B851" s="55"/>
      <c r="C851" s="58" t="s">
        <v>42</v>
      </c>
      <c r="D851" s="57" t="s">
        <v>41</v>
      </c>
      <c r="E851" s="58" t="s">
        <v>42</v>
      </c>
      <c r="F851" s="57" t="s">
        <v>41</v>
      </c>
      <c r="G851" s="56" t="s">
        <v>42</v>
      </c>
      <c r="H851" s="56" t="s">
        <v>41</v>
      </c>
    </row>
    <row r="852" spans="1:33" ht="17.25" thickBot="1" x14ac:dyDescent="0.25">
      <c r="A852" s="55"/>
      <c r="B852" s="55"/>
      <c r="C852" s="54"/>
      <c r="D852" s="52" t="s">
        <v>40</v>
      </c>
      <c r="E852" s="53"/>
      <c r="F852" s="52" t="s">
        <v>54</v>
      </c>
      <c r="G852" s="51"/>
      <c r="H852" s="50" t="s">
        <v>52</v>
      </c>
      <c r="AD852" s="87"/>
      <c r="AG852" s="87"/>
    </row>
    <row r="853" spans="1:33" s="4" customFormat="1" ht="11.25" customHeight="1" x14ac:dyDescent="0.2">
      <c r="A853" s="21">
        <v>1</v>
      </c>
      <c r="B853" s="3" t="s">
        <v>37</v>
      </c>
      <c r="C853" s="29" t="s">
        <v>10</v>
      </c>
      <c r="D853" s="28" t="s">
        <v>10</v>
      </c>
      <c r="E853" s="19">
        <v>18</v>
      </c>
      <c r="F853" s="20">
        <v>376270</v>
      </c>
      <c r="G853" s="18">
        <v>18</v>
      </c>
      <c r="H853" s="18">
        <v>376270</v>
      </c>
    </row>
    <row r="854" spans="1:33" s="4" customFormat="1" ht="11.25" customHeight="1" x14ac:dyDescent="0.2">
      <c r="A854" s="26">
        <v>2</v>
      </c>
      <c r="B854" s="25" t="s">
        <v>36</v>
      </c>
      <c r="C854" s="23">
        <v>155</v>
      </c>
      <c r="D854" s="24">
        <v>86793</v>
      </c>
      <c r="E854" s="23">
        <v>94</v>
      </c>
      <c r="F854" s="24">
        <v>52919</v>
      </c>
      <c r="G854" s="22">
        <v>249</v>
      </c>
      <c r="H854" s="22">
        <v>139711</v>
      </c>
    </row>
    <row r="855" spans="1:33" s="4" customFormat="1" ht="11.25" customHeight="1" x14ac:dyDescent="0.2">
      <c r="A855" s="21">
        <v>3</v>
      </c>
      <c r="B855" s="3" t="s">
        <v>35</v>
      </c>
      <c r="C855" s="19">
        <v>213</v>
      </c>
      <c r="D855" s="20">
        <v>69238</v>
      </c>
      <c r="E855" s="19">
        <v>187</v>
      </c>
      <c r="F855" s="20">
        <v>43568</v>
      </c>
      <c r="G855" s="18">
        <v>400</v>
      </c>
      <c r="H855" s="18">
        <v>112806</v>
      </c>
    </row>
    <row r="856" spans="1:33" s="4" customFormat="1" ht="11.25" customHeight="1" x14ac:dyDescent="0.2">
      <c r="A856" s="26"/>
      <c r="B856" s="79" t="s">
        <v>34</v>
      </c>
      <c r="C856" s="48">
        <v>201</v>
      </c>
      <c r="D856" s="47">
        <v>52078</v>
      </c>
      <c r="E856" s="48">
        <v>174</v>
      </c>
      <c r="F856" s="47">
        <v>39231</v>
      </c>
      <c r="G856" s="46">
        <v>375</v>
      </c>
      <c r="H856" s="46">
        <v>91309</v>
      </c>
    </row>
    <row r="857" spans="1:33" s="4" customFormat="1" ht="11.25" customHeight="1" x14ac:dyDescent="0.2">
      <c r="A857" s="21"/>
      <c r="B857" s="78" t="s">
        <v>33</v>
      </c>
      <c r="C857" s="44">
        <v>12</v>
      </c>
      <c r="D857" s="43">
        <v>17160</v>
      </c>
      <c r="E857" s="44">
        <v>13</v>
      </c>
      <c r="F857" s="43">
        <v>4337</v>
      </c>
      <c r="G857" s="42">
        <v>25</v>
      </c>
      <c r="H857" s="42">
        <v>21496</v>
      </c>
    </row>
    <row r="858" spans="1:33" s="4" customFormat="1" ht="11.25" customHeight="1" x14ac:dyDescent="0.2">
      <c r="A858" s="26">
        <v>4</v>
      </c>
      <c r="B858" s="25" t="s">
        <v>32</v>
      </c>
      <c r="C858" s="23">
        <v>58</v>
      </c>
      <c r="D858" s="24">
        <v>52212</v>
      </c>
      <c r="E858" s="23">
        <v>183</v>
      </c>
      <c r="F858" s="24">
        <v>11495</v>
      </c>
      <c r="G858" s="22">
        <v>241</v>
      </c>
      <c r="H858" s="22">
        <v>63708</v>
      </c>
    </row>
    <row r="859" spans="1:33" s="4" customFormat="1" ht="11.25" customHeight="1" x14ac:dyDescent="0.2">
      <c r="A859" s="21">
        <v>5</v>
      </c>
      <c r="B859" s="3" t="s">
        <v>31</v>
      </c>
      <c r="C859" s="29" t="s">
        <v>10</v>
      </c>
      <c r="D859" s="28" t="s">
        <v>10</v>
      </c>
      <c r="E859" s="19">
        <v>13</v>
      </c>
      <c r="F859" s="20">
        <v>47517</v>
      </c>
      <c r="G859" s="18">
        <v>13</v>
      </c>
      <c r="H859" s="18">
        <v>47517</v>
      </c>
    </row>
    <row r="860" spans="1:33" s="4" customFormat="1" ht="11.25" customHeight="1" x14ac:dyDescent="0.2">
      <c r="A860" s="26">
        <v>6</v>
      </c>
      <c r="B860" s="25" t="s">
        <v>30</v>
      </c>
      <c r="C860" s="31">
        <v>1</v>
      </c>
      <c r="D860" s="30">
        <v>32</v>
      </c>
      <c r="E860" s="23">
        <v>6</v>
      </c>
      <c r="F860" s="24">
        <v>36962</v>
      </c>
      <c r="G860" s="22">
        <v>7</v>
      </c>
      <c r="H860" s="22">
        <v>36994</v>
      </c>
    </row>
    <row r="861" spans="1:33" s="4" customFormat="1" ht="11.25" customHeight="1" x14ac:dyDescent="0.2">
      <c r="A861" s="21">
        <v>7</v>
      </c>
      <c r="B861" s="3" t="s">
        <v>27</v>
      </c>
      <c r="C861" s="19">
        <v>8</v>
      </c>
      <c r="D861" s="20">
        <v>27177</v>
      </c>
      <c r="E861" s="19">
        <v>4</v>
      </c>
      <c r="F861" s="20">
        <v>8654</v>
      </c>
      <c r="G861" s="18">
        <v>12</v>
      </c>
      <c r="H861" s="18">
        <v>35831</v>
      </c>
    </row>
    <row r="862" spans="1:33" s="4" customFormat="1" ht="11.25" customHeight="1" x14ac:dyDescent="0.2">
      <c r="A862" s="26">
        <v>8</v>
      </c>
      <c r="B862" s="25" t="s">
        <v>29</v>
      </c>
      <c r="C862" s="23">
        <v>8</v>
      </c>
      <c r="D862" s="24">
        <v>8635</v>
      </c>
      <c r="E862" s="23">
        <v>23</v>
      </c>
      <c r="F862" s="24">
        <v>26720</v>
      </c>
      <c r="G862" s="22">
        <v>31</v>
      </c>
      <c r="H862" s="22">
        <v>35355</v>
      </c>
    </row>
    <row r="863" spans="1:33" s="4" customFormat="1" ht="11.25" customHeight="1" x14ac:dyDescent="0.2">
      <c r="A863" s="21">
        <v>9</v>
      </c>
      <c r="B863" s="3" t="s">
        <v>28</v>
      </c>
      <c r="C863" s="19">
        <v>14</v>
      </c>
      <c r="D863" s="20">
        <v>25985</v>
      </c>
      <c r="E863" s="19">
        <v>8</v>
      </c>
      <c r="F863" s="20">
        <v>5655</v>
      </c>
      <c r="G863" s="18">
        <v>22</v>
      </c>
      <c r="H863" s="18">
        <v>31640</v>
      </c>
    </row>
    <row r="864" spans="1:33" s="4" customFormat="1" ht="11.25" customHeight="1" x14ac:dyDescent="0.2">
      <c r="A864" s="26">
        <v>10</v>
      </c>
      <c r="B864" s="25" t="s">
        <v>26</v>
      </c>
      <c r="C864" s="23">
        <v>79</v>
      </c>
      <c r="D864" s="24">
        <v>21225</v>
      </c>
      <c r="E864" s="23">
        <v>44</v>
      </c>
      <c r="F864" s="24">
        <v>10371</v>
      </c>
      <c r="G864" s="22">
        <v>123</v>
      </c>
      <c r="H864" s="22">
        <v>31596</v>
      </c>
    </row>
    <row r="865" spans="1:17" s="4" customFormat="1" ht="11.25" customHeight="1" x14ac:dyDescent="0.2">
      <c r="A865" s="21">
        <v>11</v>
      </c>
      <c r="B865" s="3" t="s">
        <v>25</v>
      </c>
      <c r="C865" s="29" t="s">
        <v>10</v>
      </c>
      <c r="D865" s="28" t="s">
        <v>10</v>
      </c>
      <c r="E865" s="19">
        <v>4</v>
      </c>
      <c r="F865" s="20">
        <v>30775</v>
      </c>
      <c r="G865" s="18">
        <v>4</v>
      </c>
      <c r="H865" s="18">
        <v>30775</v>
      </c>
    </row>
    <row r="866" spans="1:17" s="4" customFormat="1" ht="11.25" customHeight="1" x14ac:dyDescent="0.2">
      <c r="A866" s="26">
        <v>12</v>
      </c>
      <c r="B866" s="25" t="s">
        <v>24</v>
      </c>
      <c r="C866" s="23">
        <v>1</v>
      </c>
      <c r="D866" s="24">
        <v>5890</v>
      </c>
      <c r="E866" s="23">
        <v>4</v>
      </c>
      <c r="F866" s="24">
        <v>20499</v>
      </c>
      <c r="G866" s="22">
        <v>5</v>
      </c>
      <c r="H866" s="22">
        <v>26389</v>
      </c>
    </row>
    <row r="867" spans="1:17" s="4" customFormat="1" ht="11.25" customHeight="1" x14ac:dyDescent="0.2">
      <c r="A867" s="41">
        <v>13</v>
      </c>
      <c r="B867" s="40" t="s">
        <v>23</v>
      </c>
      <c r="C867" s="39">
        <v>13</v>
      </c>
      <c r="D867" s="38">
        <v>23044</v>
      </c>
      <c r="E867" s="37">
        <v>1</v>
      </c>
      <c r="F867" s="86">
        <v>25</v>
      </c>
      <c r="G867" s="39">
        <v>14</v>
      </c>
      <c r="H867" s="35">
        <v>23069</v>
      </c>
    </row>
    <row r="868" spans="1:17" s="4" customFormat="1" ht="11.25" customHeight="1" x14ac:dyDescent="0.2">
      <c r="A868" s="26">
        <v>14</v>
      </c>
      <c r="B868" s="25" t="s">
        <v>22</v>
      </c>
      <c r="C868" s="23">
        <v>7</v>
      </c>
      <c r="D868" s="24">
        <v>12828</v>
      </c>
      <c r="E868" s="23">
        <v>47</v>
      </c>
      <c r="F868" s="24">
        <v>9182</v>
      </c>
      <c r="G868" s="22">
        <v>54</v>
      </c>
      <c r="H868" s="22">
        <v>22009</v>
      </c>
    </row>
    <row r="869" spans="1:17" s="4" customFormat="1" ht="11.25" customHeight="1" x14ac:dyDescent="0.2">
      <c r="A869" s="21">
        <v>15</v>
      </c>
      <c r="B869" s="3" t="s">
        <v>21</v>
      </c>
      <c r="C869" s="19">
        <v>9</v>
      </c>
      <c r="D869" s="20">
        <v>15375</v>
      </c>
      <c r="E869" s="19">
        <v>34</v>
      </c>
      <c r="F869" s="20">
        <v>4742</v>
      </c>
      <c r="G869" s="18">
        <v>43</v>
      </c>
      <c r="H869" s="18">
        <v>20118</v>
      </c>
    </row>
    <row r="870" spans="1:17" s="4" customFormat="1" ht="11.25" customHeight="1" x14ac:dyDescent="0.2">
      <c r="A870" s="26">
        <v>16</v>
      </c>
      <c r="B870" s="25" t="s">
        <v>20</v>
      </c>
      <c r="C870" s="31" t="s">
        <v>10</v>
      </c>
      <c r="D870" s="30" t="s">
        <v>10</v>
      </c>
      <c r="E870" s="23">
        <v>2</v>
      </c>
      <c r="F870" s="24">
        <v>12059</v>
      </c>
      <c r="G870" s="22">
        <v>2</v>
      </c>
      <c r="H870" s="22">
        <v>12059</v>
      </c>
    </row>
    <row r="871" spans="1:17" s="4" customFormat="1" ht="11.25" customHeight="1" x14ac:dyDescent="0.2">
      <c r="A871" s="21">
        <v>17</v>
      </c>
      <c r="B871" s="3" t="s">
        <v>18</v>
      </c>
      <c r="C871" s="29" t="s">
        <v>10</v>
      </c>
      <c r="D871" s="28" t="s">
        <v>10</v>
      </c>
      <c r="E871" s="19">
        <v>1</v>
      </c>
      <c r="F871" s="20">
        <v>6232</v>
      </c>
      <c r="G871" s="18">
        <v>1</v>
      </c>
      <c r="H871" s="18">
        <v>6232</v>
      </c>
    </row>
    <row r="872" spans="1:17" s="4" customFormat="1" ht="11.25" customHeight="1" x14ac:dyDescent="0.2">
      <c r="A872" s="26">
        <v>18</v>
      </c>
      <c r="B872" s="25" t="s">
        <v>19</v>
      </c>
      <c r="C872" s="23">
        <v>2</v>
      </c>
      <c r="D872" s="24">
        <v>3300</v>
      </c>
      <c r="E872" s="23">
        <v>14</v>
      </c>
      <c r="F872" s="24">
        <v>1756</v>
      </c>
      <c r="G872" s="22">
        <v>16</v>
      </c>
      <c r="H872" s="22">
        <v>5056</v>
      </c>
    </row>
    <row r="873" spans="1:17" s="4" customFormat="1" ht="11.25" customHeight="1" x14ac:dyDescent="0.2">
      <c r="A873" s="21">
        <v>19</v>
      </c>
      <c r="B873" s="3" t="s">
        <v>17</v>
      </c>
      <c r="C873" s="29" t="s">
        <v>10</v>
      </c>
      <c r="D873" s="28" t="s">
        <v>10</v>
      </c>
      <c r="E873" s="19">
        <v>2</v>
      </c>
      <c r="F873" s="20">
        <v>4028</v>
      </c>
      <c r="G873" s="18">
        <v>2</v>
      </c>
      <c r="H873" s="18">
        <v>4028</v>
      </c>
    </row>
    <row r="874" spans="1:17" s="4" customFormat="1" ht="11.25" customHeight="1" x14ac:dyDescent="0.2">
      <c r="A874" s="26">
        <v>20</v>
      </c>
      <c r="B874" s="85" t="s">
        <v>13</v>
      </c>
      <c r="C874" s="31" t="s">
        <v>10</v>
      </c>
      <c r="D874" s="30" t="s">
        <v>10</v>
      </c>
      <c r="E874" s="84">
        <v>1</v>
      </c>
      <c r="F874" s="83">
        <v>3695</v>
      </c>
      <c r="G874" s="82">
        <v>1</v>
      </c>
      <c r="H874" s="82">
        <v>3695</v>
      </c>
      <c r="I874" s="77"/>
      <c r="L874" s="77"/>
      <c r="O874" s="77"/>
      <c r="P874" s="77"/>
      <c r="Q874" s="77"/>
    </row>
    <row r="875" spans="1:17" s="4" customFormat="1" ht="11.25" customHeight="1" x14ac:dyDescent="0.2">
      <c r="A875" s="21">
        <v>21</v>
      </c>
      <c r="B875" s="3" t="s">
        <v>16</v>
      </c>
      <c r="C875" s="19">
        <v>10</v>
      </c>
      <c r="D875" s="20">
        <v>657</v>
      </c>
      <c r="E875" s="19">
        <v>13</v>
      </c>
      <c r="F875" s="20">
        <v>1907</v>
      </c>
      <c r="G875" s="18">
        <v>23</v>
      </c>
      <c r="H875" s="18">
        <v>2564</v>
      </c>
      <c r="I875" s="77"/>
      <c r="L875" s="77"/>
      <c r="O875" s="77"/>
      <c r="P875" s="77"/>
      <c r="Q875" s="77"/>
    </row>
    <row r="876" spans="1:17" s="4" customFormat="1" ht="11.25" customHeight="1" x14ac:dyDescent="0.2">
      <c r="A876" s="26">
        <v>22</v>
      </c>
      <c r="B876" s="25" t="s">
        <v>15</v>
      </c>
      <c r="C876" s="23">
        <v>1</v>
      </c>
      <c r="D876" s="24">
        <v>393</v>
      </c>
      <c r="E876" s="23">
        <v>6</v>
      </c>
      <c r="F876" s="24">
        <v>1172</v>
      </c>
      <c r="G876" s="22">
        <v>7</v>
      </c>
      <c r="H876" s="22">
        <v>1565</v>
      </c>
      <c r="I876" s="77"/>
      <c r="L876" s="77"/>
      <c r="O876" s="77"/>
      <c r="P876" s="77"/>
      <c r="Q876" s="77"/>
    </row>
    <row r="877" spans="1:17" s="4" customFormat="1" ht="11.25" customHeight="1" x14ac:dyDescent="0.2">
      <c r="A877" s="21">
        <v>23</v>
      </c>
      <c r="B877" s="3" t="s">
        <v>14</v>
      </c>
      <c r="C877" s="29" t="s">
        <v>10</v>
      </c>
      <c r="D877" s="28" t="s">
        <v>10</v>
      </c>
      <c r="E877" s="19">
        <v>1</v>
      </c>
      <c r="F877" s="20">
        <v>1081</v>
      </c>
      <c r="G877" s="18">
        <v>1</v>
      </c>
      <c r="H877" s="18">
        <v>1081</v>
      </c>
      <c r="I877" s="77"/>
      <c r="L877" s="77"/>
      <c r="O877" s="77"/>
      <c r="P877" s="77"/>
      <c r="Q877" s="77"/>
    </row>
    <row r="878" spans="1:17" s="4" customFormat="1" ht="11.25" customHeight="1" x14ac:dyDescent="0.2">
      <c r="A878" s="26">
        <v>24</v>
      </c>
      <c r="B878" s="25" t="s">
        <v>12</v>
      </c>
      <c r="C878" s="31" t="s">
        <v>10</v>
      </c>
      <c r="D878" s="30" t="s">
        <v>10</v>
      </c>
      <c r="E878" s="23">
        <v>2</v>
      </c>
      <c r="F878" s="24">
        <v>533</v>
      </c>
      <c r="G878" s="22">
        <v>2</v>
      </c>
      <c r="H878" s="22">
        <v>533</v>
      </c>
      <c r="I878" s="77"/>
      <c r="L878" s="77"/>
      <c r="O878" s="77"/>
      <c r="P878" s="77"/>
      <c r="Q878" s="77"/>
    </row>
    <row r="879" spans="1:17" s="4" customFormat="1" ht="11.25" customHeight="1" x14ac:dyDescent="0.2">
      <c r="A879" s="21">
        <v>25</v>
      </c>
      <c r="B879" s="3" t="s">
        <v>11</v>
      </c>
      <c r="C879" s="29" t="s">
        <v>10</v>
      </c>
      <c r="D879" s="28" t="s">
        <v>10</v>
      </c>
      <c r="E879" s="19">
        <v>1</v>
      </c>
      <c r="F879" s="20">
        <v>154</v>
      </c>
      <c r="G879" s="18">
        <v>1</v>
      </c>
      <c r="H879" s="18">
        <v>154</v>
      </c>
      <c r="I879" s="77"/>
      <c r="L879" s="77"/>
      <c r="O879" s="77"/>
      <c r="P879" s="77"/>
      <c r="Q879" s="77"/>
    </row>
    <row r="880" spans="1:17" s="4" customFormat="1" ht="11.25" customHeight="1" x14ac:dyDescent="0.2">
      <c r="A880" s="27">
        <v>26</v>
      </c>
      <c r="B880" s="25" t="s">
        <v>9</v>
      </c>
      <c r="C880" s="23">
        <v>1</v>
      </c>
      <c r="D880" s="24">
        <v>1</v>
      </c>
      <c r="E880" s="23">
        <v>1</v>
      </c>
      <c r="F880" s="24">
        <v>7</v>
      </c>
      <c r="G880" s="22">
        <v>2</v>
      </c>
      <c r="H880" s="22">
        <v>8</v>
      </c>
      <c r="I880" s="77"/>
      <c r="L880" s="77"/>
      <c r="O880" s="77"/>
      <c r="P880" s="77"/>
      <c r="Q880" s="77"/>
    </row>
    <row r="881" spans="1:33" s="4" customFormat="1" ht="11.25" customHeight="1" x14ac:dyDescent="0.2">
      <c r="A881" s="21"/>
      <c r="B881" s="3"/>
      <c r="C881" s="19"/>
      <c r="D881" s="20"/>
      <c r="E881" s="19"/>
      <c r="F881" s="20"/>
      <c r="G881" s="18"/>
      <c r="H881" s="18"/>
      <c r="I881" s="77"/>
      <c r="L881" s="77"/>
      <c r="O881" s="77"/>
      <c r="P881" s="77"/>
      <c r="Q881" s="77"/>
    </row>
    <row r="882" spans="1:33" s="4" customFormat="1" ht="11.25" customHeight="1" x14ac:dyDescent="0.2">
      <c r="A882" s="26"/>
      <c r="B882" s="25" t="s">
        <v>8</v>
      </c>
      <c r="C882" s="23">
        <v>521</v>
      </c>
      <c r="D882" s="24">
        <v>244468</v>
      </c>
      <c r="E882" s="23">
        <v>603</v>
      </c>
      <c r="F882" s="22">
        <v>131603</v>
      </c>
      <c r="G882" s="23">
        <v>1124</v>
      </c>
      <c r="H882" s="22">
        <v>376071</v>
      </c>
      <c r="I882" s="77"/>
      <c r="L882" s="77"/>
      <c r="O882" s="77"/>
      <c r="P882" s="77"/>
      <c r="Q882" s="77"/>
    </row>
    <row r="883" spans="1:33" s="4" customFormat="1" ht="11.25" customHeight="1" x14ac:dyDescent="0.2">
      <c r="A883" s="21"/>
      <c r="B883" s="3" t="s">
        <v>7</v>
      </c>
      <c r="C883" s="19">
        <v>36</v>
      </c>
      <c r="D883" s="20">
        <v>52173</v>
      </c>
      <c r="E883" s="19">
        <v>70</v>
      </c>
      <c r="F883" s="18">
        <v>93819</v>
      </c>
      <c r="G883" s="19">
        <v>106</v>
      </c>
      <c r="H883" s="18">
        <v>145992</v>
      </c>
      <c r="I883" s="77"/>
      <c r="L883" s="77"/>
      <c r="O883" s="77"/>
      <c r="P883" s="77"/>
      <c r="Q883" s="77"/>
    </row>
    <row r="884" spans="1:33" s="4" customFormat="1" ht="11.25" customHeight="1" x14ac:dyDescent="0.2">
      <c r="A884" s="26"/>
      <c r="B884" s="25" t="s">
        <v>6</v>
      </c>
      <c r="C884" s="23">
        <v>23</v>
      </c>
      <c r="D884" s="24">
        <v>56144</v>
      </c>
      <c r="E884" s="23">
        <v>41</v>
      </c>
      <c r="F884" s="22">
        <v>492557</v>
      </c>
      <c r="G884" s="23">
        <v>64</v>
      </c>
      <c r="H884" s="22">
        <v>548701</v>
      </c>
    </row>
    <row r="885" spans="1:33" s="4" customFormat="1" ht="11.25" customHeight="1" x14ac:dyDescent="0.2">
      <c r="A885" s="21"/>
      <c r="B885" s="3"/>
      <c r="C885" s="19"/>
      <c r="D885" s="20"/>
      <c r="E885" s="19"/>
      <c r="F885" s="18"/>
      <c r="G885" s="19"/>
      <c r="H885" s="18"/>
      <c r="I885" s="77"/>
      <c r="L885" s="77"/>
      <c r="O885" s="77"/>
      <c r="P885" s="77"/>
      <c r="Q885" s="77"/>
    </row>
    <row r="886" spans="1:33" s="4" customFormat="1" ht="11.25" customHeight="1" x14ac:dyDescent="0.2">
      <c r="A886" s="26"/>
      <c r="B886" s="25" t="s">
        <v>5</v>
      </c>
      <c r="C886" s="23">
        <v>555</v>
      </c>
      <c r="D886" s="24">
        <v>296248</v>
      </c>
      <c r="E886" s="23">
        <f>SUM(E854,E855,E858,E862,E863,E864,E868,E869,E872,E874,E875)</f>
        <v>648</v>
      </c>
      <c r="F886" s="24">
        <f>SUM(F854,F855,F858,F862,F863,F864,F868,F869,F872,F874,F875)</f>
        <v>172010</v>
      </c>
      <c r="G886" s="22">
        <v>1203</v>
      </c>
      <c r="H886" s="22">
        <v>468258</v>
      </c>
      <c r="I886" s="77"/>
      <c r="L886" s="77"/>
      <c r="O886" s="77"/>
      <c r="P886" s="77"/>
      <c r="Q886" s="77"/>
    </row>
    <row r="887" spans="1:33" s="4" customFormat="1" ht="11.25" customHeight="1" x14ac:dyDescent="0.2">
      <c r="A887" s="21"/>
      <c r="B887" s="3" t="s">
        <v>4</v>
      </c>
      <c r="C887" s="19">
        <v>25</v>
      </c>
      <c r="D887" s="20">
        <v>56537</v>
      </c>
      <c r="E887" s="19">
        <v>66</v>
      </c>
      <c r="F887" s="18">
        <v>545968</v>
      </c>
      <c r="G887" s="19">
        <v>91</v>
      </c>
      <c r="H887" s="18">
        <v>602506</v>
      </c>
      <c r="I887" s="77"/>
      <c r="L887" s="77"/>
      <c r="O887" s="77"/>
      <c r="P887" s="77"/>
      <c r="Q887" s="77"/>
    </row>
    <row r="888" spans="1:33" s="4" customFormat="1" ht="11.25" customHeight="1" x14ac:dyDescent="0.2">
      <c r="A888" s="26"/>
      <c r="B888" s="25"/>
      <c r="C888" s="23"/>
      <c r="D888" s="24"/>
      <c r="E888" s="23"/>
      <c r="F888" s="22"/>
      <c r="G888" s="23"/>
      <c r="H888" s="22"/>
      <c r="I888" s="77"/>
      <c r="L888" s="77"/>
      <c r="O888" s="77"/>
      <c r="P888" s="77"/>
      <c r="Q888" s="77"/>
    </row>
    <row r="889" spans="1:33" s="4" customFormat="1" ht="11.25" customHeight="1" x14ac:dyDescent="0.2">
      <c r="A889" s="21"/>
      <c r="B889" s="3" t="s">
        <v>51</v>
      </c>
      <c r="C889" s="19">
        <v>580</v>
      </c>
      <c r="D889" s="20">
        <v>352785</v>
      </c>
      <c r="E889" s="19">
        <v>714</v>
      </c>
      <c r="F889" s="18">
        <v>717869</v>
      </c>
      <c r="G889" s="19">
        <v>1294</v>
      </c>
      <c r="H889" s="18">
        <v>1070764</v>
      </c>
      <c r="I889" s="77"/>
      <c r="L889" s="77"/>
      <c r="O889" s="77"/>
      <c r="P889" s="77"/>
      <c r="Q889" s="77"/>
    </row>
    <row r="890" spans="1:33" s="4" customFormat="1" ht="11.25" customHeight="1" x14ac:dyDescent="0.2">
      <c r="A890" s="26"/>
      <c r="B890" s="25" t="s">
        <v>50</v>
      </c>
      <c r="C890" s="31" t="s">
        <v>10</v>
      </c>
      <c r="D890" s="30" t="s">
        <v>10</v>
      </c>
      <c r="E890" s="31" t="s">
        <v>10</v>
      </c>
      <c r="F890" s="75" t="s">
        <v>10</v>
      </c>
      <c r="G890" s="23">
        <v>22</v>
      </c>
      <c r="H890" s="22">
        <v>989</v>
      </c>
      <c r="I890" s="77"/>
      <c r="L890" s="77"/>
      <c r="O890" s="77"/>
      <c r="P890" s="77"/>
      <c r="Q890" s="77"/>
    </row>
    <row r="891" spans="1:33" s="4" customFormat="1" ht="11.25" customHeight="1" thickBot="1" x14ac:dyDescent="0.25">
      <c r="A891" s="74"/>
      <c r="B891" s="73"/>
      <c r="C891" s="72"/>
      <c r="D891" s="71"/>
      <c r="E891" s="72"/>
      <c r="F891" s="71"/>
      <c r="G891" s="70"/>
      <c r="H891" s="70"/>
      <c r="I891" s="77"/>
      <c r="L891" s="77"/>
      <c r="O891" s="77"/>
      <c r="P891" s="77"/>
      <c r="Q891" s="77"/>
    </row>
    <row r="892" spans="1:33" s="4" customFormat="1" ht="11.25" customHeight="1" thickBot="1" x14ac:dyDescent="0.25">
      <c r="A892" s="12"/>
      <c r="B892" s="12" t="s">
        <v>3</v>
      </c>
      <c r="C892" s="10">
        <v>580</v>
      </c>
      <c r="D892" s="11">
        <v>352785</v>
      </c>
      <c r="E892" s="10">
        <v>714</v>
      </c>
      <c r="F892" s="9">
        <v>717869</v>
      </c>
      <c r="G892" s="10">
        <v>1316</v>
      </c>
      <c r="H892" s="9">
        <v>1071753</v>
      </c>
      <c r="I892" s="77"/>
      <c r="L892" s="77"/>
      <c r="O892" s="77"/>
      <c r="P892" s="77"/>
      <c r="Q892" s="77"/>
    </row>
    <row r="893" spans="1:33" ht="7.5" customHeight="1" x14ac:dyDescent="0.2">
      <c r="A893" s="8"/>
      <c r="B893" s="8"/>
      <c r="C893" s="68"/>
      <c r="D893" s="68"/>
      <c r="E893" s="68"/>
      <c r="F893" s="68"/>
      <c r="G893" s="68"/>
      <c r="H893" s="68"/>
      <c r="I893" s="2"/>
      <c r="L893" s="2"/>
      <c r="O893" s="2"/>
      <c r="P893" s="2"/>
      <c r="Q893" s="2"/>
    </row>
    <row r="894" spans="1:33" ht="11.25" customHeight="1" x14ac:dyDescent="0.2">
      <c r="A894" s="4" t="s">
        <v>2</v>
      </c>
      <c r="B894" s="7" t="s">
        <v>1</v>
      </c>
      <c r="C894" s="6"/>
      <c r="D894" s="6"/>
      <c r="E894" s="5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1.25" customHeight="1" x14ac:dyDescent="0.2">
      <c r="A895" s="8"/>
      <c r="B895" s="69" t="s">
        <v>0</v>
      </c>
      <c r="C895" s="68"/>
      <c r="D895" s="68"/>
      <c r="E895" s="68"/>
      <c r="F895" s="68"/>
      <c r="G895" s="68"/>
      <c r="H895" s="68"/>
      <c r="I895" s="2"/>
      <c r="L895" s="2"/>
      <c r="O895" s="2"/>
      <c r="P895" s="2"/>
      <c r="Q895" s="2"/>
    </row>
    <row r="896" spans="1:33" x14ac:dyDescent="0.2">
      <c r="A896" s="8"/>
      <c r="B896" s="8"/>
      <c r="C896" s="68"/>
      <c r="D896" s="68"/>
      <c r="E896" s="68"/>
      <c r="F896" s="68"/>
      <c r="G896" s="68"/>
      <c r="H896" s="68"/>
      <c r="I896" s="2"/>
      <c r="L896" s="2"/>
      <c r="O896" s="2"/>
      <c r="P896" s="2"/>
      <c r="Q896" s="2"/>
    </row>
    <row r="897" spans="1:17" x14ac:dyDescent="0.2">
      <c r="A897" s="8"/>
      <c r="I897" s="2"/>
      <c r="L897" s="2"/>
      <c r="O897" s="2"/>
      <c r="P897" s="2"/>
      <c r="Q897" s="2"/>
    </row>
    <row r="898" spans="1:17" x14ac:dyDescent="0.2">
      <c r="A898" s="8"/>
      <c r="B898" s="8"/>
      <c r="C898" s="68"/>
      <c r="D898" s="68"/>
      <c r="E898" s="68"/>
      <c r="F898" s="68"/>
      <c r="G898" s="68"/>
      <c r="H898" s="68"/>
      <c r="I898" s="2"/>
      <c r="L898" s="2"/>
      <c r="O898" s="2"/>
      <c r="P898" s="2"/>
      <c r="Q898" s="2"/>
    </row>
    <row r="899" spans="1:17" ht="15.75" x14ac:dyDescent="0.2">
      <c r="A899" s="67" t="s">
        <v>49</v>
      </c>
      <c r="B899" s="66" t="s">
        <v>53</v>
      </c>
      <c r="C899" s="65"/>
      <c r="D899" s="65"/>
      <c r="E899" s="65"/>
      <c r="F899" s="65"/>
      <c r="G899" s="65"/>
      <c r="H899" s="81"/>
      <c r="I899" s="2"/>
      <c r="L899" s="2"/>
      <c r="O899" s="2"/>
      <c r="P899" s="2"/>
      <c r="Q899" s="2"/>
    </row>
    <row r="900" spans="1:17" ht="7.5" customHeight="1" thickBot="1" x14ac:dyDescent="0.25">
      <c r="A900" s="64"/>
      <c r="B900" s="64"/>
      <c r="C900" s="64"/>
      <c r="D900" s="64"/>
      <c r="E900" s="64"/>
      <c r="F900" s="64"/>
      <c r="G900" s="64"/>
      <c r="H900" s="64"/>
      <c r="I900" s="2"/>
      <c r="L900" s="2"/>
      <c r="O900" s="2"/>
      <c r="P900" s="2"/>
      <c r="Q900" s="2"/>
    </row>
    <row r="901" spans="1:17" ht="15.75" customHeight="1" thickBot="1" x14ac:dyDescent="0.25">
      <c r="A901" s="63" t="s">
        <v>47</v>
      </c>
      <c r="B901" s="55" t="s">
        <v>46</v>
      </c>
      <c r="C901" s="59" t="s">
        <v>45</v>
      </c>
      <c r="D901" s="62"/>
      <c r="E901" s="60" t="s">
        <v>44</v>
      </c>
      <c r="F901" s="61"/>
      <c r="G901" s="60" t="s">
        <v>43</v>
      </c>
      <c r="H901" s="59"/>
      <c r="I901" s="2"/>
      <c r="L901" s="2"/>
      <c r="O901" s="2"/>
      <c r="P901" s="2"/>
      <c r="Q901" s="2"/>
    </row>
    <row r="902" spans="1:17" ht="26.25" thickBot="1" x14ac:dyDescent="0.25">
      <c r="A902" s="55"/>
      <c r="B902" s="55"/>
      <c r="C902" s="56" t="s">
        <v>42</v>
      </c>
      <c r="D902" s="56" t="s">
        <v>41</v>
      </c>
      <c r="E902" s="58" t="s">
        <v>42</v>
      </c>
      <c r="F902" s="57" t="s">
        <v>41</v>
      </c>
      <c r="G902" s="56" t="s">
        <v>42</v>
      </c>
      <c r="H902" s="56" t="s">
        <v>41</v>
      </c>
      <c r="I902" s="2"/>
      <c r="L902" s="2"/>
      <c r="O902" s="2"/>
      <c r="P902" s="2"/>
      <c r="Q902" s="2"/>
    </row>
    <row r="903" spans="1:17" ht="17.25" thickBot="1" x14ac:dyDescent="0.25">
      <c r="A903" s="55"/>
      <c r="B903" s="55"/>
      <c r="C903" s="80"/>
      <c r="D903" s="50" t="s">
        <v>52</v>
      </c>
      <c r="E903" s="53"/>
      <c r="F903" s="52" t="s">
        <v>52</v>
      </c>
      <c r="G903" s="51"/>
      <c r="H903" s="50" t="s">
        <v>40</v>
      </c>
      <c r="I903" s="2"/>
      <c r="L903" s="2"/>
      <c r="O903" s="2"/>
      <c r="P903" s="2"/>
      <c r="Q903" s="2"/>
    </row>
    <row r="904" spans="1:17" s="4" customFormat="1" ht="11.25" customHeight="1" x14ac:dyDescent="0.2">
      <c r="A904" s="21">
        <v>1</v>
      </c>
      <c r="B904" s="3" t="s">
        <v>37</v>
      </c>
      <c r="C904" s="76" t="s">
        <v>10</v>
      </c>
      <c r="D904" s="76" t="s">
        <v>10</v>
      </c>
      <c r="E904" s="19">
        <v>18</v>
      </c>
      <c r="F904" s="20">
        <v>373161</v>
      </c>
      <c r="G904" s="18">
        <v>18</v>
      </c>
      <c r="H904" s="18">
        <v>373161</v>
      </c>
      <c r="I904" s="77"/>
      <c r="L904" s="77"/>
      <c r="O904" s="77"/>
      <c r="P904" s="77"/>
      <c r="Q904" s="77"/>
    </row>
    <row r="905" spans="1:17" s="4" customFormat="1" ht="11.25" customHeight="1" x14ac:dyDescent="0.2">
      <c r="A905" s="26">
        <v>2</v>
      </c>
      <c r="B905" s="25" t="s">
        <v>36</v>
      </c>
      <c r="C905" s="22">
        <v>180</v>
      </c>
      <c r="D905" s="22">
        <v>87918</v>
      </c>
      <c r="E905" s="23">
        <v>111</v>
      </c>
      <c r="F905" s="24">
        <v>62160</v>
      </c>
      <c r="G905" s="22">
        <v>291</v>
      </c>
      <c r="H905" s="22">
        <v>150078</v>
      </c>
    </row>
    <row r="906" spans="1:17" s="4" customFormat="1" ht="11.25" customHeight="1" x14ac:dyDescent="0.2">
      <c r="A906" s="21">
        <v>3</v>
      </c>
      <c r="B906" s="3" t="s">
        <v>35</v>
      </c>
      <c r="C906" s="18">
        <v>233</v>
      </c>
      <c r="D906" s="18">
        <v>75589</v>
      </c>
      <c r="E906" s="19">
        <v>194</v>
      </c>
      <c r="F906" s="20">
        <v>48553</v>
      </c>
      <c r="G906" s="18">
        <v>427</v>
      </c>
      <c r="H906" s="18">
        <v>124142</v>
      </c>
      <c r="I906" s="77"/>
      <c r="L906" s="77"/>
      <c r="O906" s="77"/>
      <c r="P906" s="77"/>
      <c r="Q906" s="77"/>
    </row>
    <row r="907" spans="1:17" s="4" customFormat="1" ht="11.25" customHeight="1" x14ac:dyDescent="0.2">
      <c r="A907" s="26"/>
      <c r="B907" s="79" t="s">
        <v>34</v>
      </c>
      <c r="C907" s="46">
        <v>219</v>
      </c>
      <c r="D907" s="46">
        <v>56413</v>
      </c>
      <c r="E907" s="48">
        <v>180</v>
      </c>
      <c r="F907" s="47">
        <v>42984</v>
      </c>
      <c r="G907" s="46">
        <v>399</v>
      </c>
      <c r="H907" s="46">
        <v>99398</v>
      </c>
      <c r="I907" s="77"/>
      <c r="L907" s="77"/>
      <c r="O907" s="77"/>
      <c r="P907" s="77"/>
      <c r="Q907" s="77"/>
    </row>
    <row r="908" spans="1:17" s="4" customFormat="1" ht="11.25" customHeight="1" x14ac:dyDescent="0.2">
      <c r="A908" s="21"/>
      <c r="B908" s="78" t="s">
        <v>33</v>
      </c>
      <c r="C908" s="42">
        <v>14</v>
      </c>
      <c r="D908" s="42">
        <v>19176</v>
      </c>
      <c r="E908" s="44">
        <v>14</v>
      </c>
      <c r="F908" s="43">
        <v>5569</v>
      </c>
      <c r="G908" s="42">
        <v>28</v>
      </c>
      <c r="H908" s="42">
        <v>24744</v>
      </c>
      <c r="I908" s="77"/>
      <c r="L908" s="77"/>
      <c r="O908" s="77"/>
      <c r="P908" s="77"/>
      <c r="Q908" s="77"/>
    </row>
    <row r="909" spans="1:17" s="4" customFormat="1" ht="11.25" customHeight="1" x14ac:dyDescent="0.2">
      <c r="A909" s="26">
        <v>4</v>
      </c>
      <c r="B909" s="25" t="s">
        <v>32</v>
      </c>
      <c r="C909" s="22">
        <v>69</v>
      </c>
      <c r="D909" s="22">
        <v>55781</v>
      </c>
      <c r="E909" s="23">
        <v>185</v>
      </c>
      <c r="F909" s="24">
        <v>12612</v>
      </c>
      <c r="G909" s="22">
        <v>254</v>
      </c>
      <c r="H909" s="22">
        <v>68393</v>
      </c>
      <c r="I909" s="77"/>
      <c r="L909" s="77"/>
      <c r="O909" s="77"/>
      <c r="P909" s="77"/>
      <c r="Q909" s="77"/>
    </row>
    <row r="910" spans="1:17" s="4" customFormat="1" ht="11.25" customHeight="1" x14ac:dyDescent="0.2">
      <c r="A910" s="21">
        <v>5</v>
      </c>
      <c r="B910" s="3" t="s">
        <v>31</v>
      </c>
      <c r="C910" s="76" t="s">
        <v>10</v>
      </c>
      <c r="D910" s="76" t="s">
        <v>10</v>
      </c>
      <c r="E910" s="19">
        <v>12</v>
      </c>
      <c r="F910" s="20">
        <v>45247</v>
      </c>
      <c r="G910" s="18">
        <v>12</v>
      </c>
      <c r="H910" s="18">
        <v>45247</v>
      </c>
      <c r="I910" s="77"/>
      <c r="L910" s="77"/>
      <c r="O910" s="77"/>
      <c r="P910" s="77"/>
      <c r="Q910" s="77"/>
    </row>
    <row r="911" spans="1:17" s="4" customFormat="1" ht="11.25" customHeight="1" x14ac:dyDescent="0.2">
      <c r="A911" s="26">
        <v>6</v>
      </c>
      <c r="B911" s="25" t="s">
        <v>30</v>
      </c>
      <c r="C911" s="75" t="s">
        <v>10</v>
      </c>
      <c r="D911" s="75" t="s">
        <v>10</v>
      </c>
      <c r="E911" s="23">
        <v>6</v>
      </c>
      <c r="F911" s="24">
        <v>37386</v>
      </c>
      <c r="G911" s="22">
        <v>6</v>
      </c>
      <c r="H911" s="22">
        <v>37386</v>
      </c>
      <c r="I911" s="77"/>
      <c r="L911" s="77"/>
      <c r="O911" s="77"/>
      <c r="P911" s="77"/>
      <c r="Q911" s="77"/>
    </row>
    <row r="912" spans="1:17" s="4" customFormat="1" ht="11.25" customHeight="1" x14ac:dyDescent="0.2">
      <c r="A912" s="21">
        <v>7</v>
      </c>
      <c r="B912" s="3" t="s">
        <v>29</v>
      </c>
      <c r="C912" s="18">
        <v>6</v>
      </c>
      <c r="D912" s="18">
        <v>7909</v>
      </c>
      <c r="E912" s="19">
        <v>28</v>
      </c>
      <c r="F912" s="20">
        <v>27428</v>
      </c>
      <c r="G912" s="18">
        <v>34</v>
      </c>
      <c r="H912" s="18">
        <v>35337</v>
      </c>
      <c r="I912" s="77"/>
      <c r="L912" s="77"/>
      <c r="O912" s="77"/>
      <c r="P912" s="77"/>
      <c r="Q912" s="77"/>
    </row>
    <row r="913" spans="1:17" s="4" customFormat="1" ht="11.25" customHeight="1" x14ac:dyDescent="0.2">
      <c r="A913" s="26">
        <v>8</v>
      </c>
      <c r="B913" s="25" t="s">
        <v>27</v>
      </c>
      <c r="C913" s="22">
        <v>8</v>
      </c>
      <c r="D913" s="22">
        <v>25332</v>
      </c>
      <c r="E913" s="23">
        <v>5</v>
      </c>
      <c r="F913" s="24">
        <v>9771</v>
      </c>
      <c r="G913" s="22">
        <v>13</v>
      </c>
      <c r="H913" s="22">
        <v>35103</v>
      </c>
      <c r="I913" s="77"/>
      <c r="L913" s="77"/>
      <c r="O913" s="77"/>
      <c r="P913" s="77"/>
      <c r="Q913" s="77"/>
    </row>
    <row r="914" spans="1:17" s="4" customFormat="1" ht="11.25" customHeight="1" x14ac:dyDescent="0.2">
      <c r="A914" s="21">
        <v>9</v>
      </c>
      <c r="B914" s="3" t="s">
        <v>28</v>
      </c>
      <c r="C914" s="18">
        <v>15</v>
      </c>
      <c r="D914" s="18">
        <v>26931</v>
      </c>
      <c r="E914" s="19">
        <v>7</v>
      </c>
      <c r="F914" s="20">
        <v>6383</v>
      </c>
      <c r="G914" s="18">
        <v>22</v>
      </c>
      <c r="H914" s="18">
        <v>33314</v>
      </c>
      <c r="I914" s="77"/>
      <c r="L914" s="77"/>
      <c r="O914" s="77"/>
      <c r="P914" s="77"/>
      <c r="Q914" s="77"/>
    </row>
    <row r="915" spans="1:17" s="4" customFormat="1" ht="11.25" customHeight="1" x14ac:dyDescent="0.2">
      <c r="A915" s="26">
        <v>10</v>
      </c>
      <c r="B915" s="25" t="s">
        <v>25</v>
      </c>
      <c r="C915" s="75" t="s">
        <v>10</v>
      </c>
      <c r="D915" s="75" t="s">
        <v>10</v>
      </c>
      <c r="E915" s="23">
        <v>4</v>
      </c>
      <c r="F915" s="24">
        <v>30799</v>
      </c>
      <c r="G915" s="22">
        <v>4</v>
      </c>
      <c r="H915" s="22">
        <v>30799</v>
      </c>
      <c r="I915" s="77"/>
      <c r="L915" s="77"/>
      <c r="O915" s="77"/>
      <c r="P915" s="77"/>
      <c r="Q915" s="77"/>
    </row>
    <row r="916" spans="1:17" s="4" customFormat="1" ht="11.25" customHeight="1" x14ac:dyDescent="0.2">
      <c r="A916" s="21">
        <v>11</v>
      </c>
      <c r="B916" s="3" t="s">
        <v>26</v>
      </c>
      <c r="C916" s="18">
        <v>95</v>
      </c>
      <c r="D916" s="18">
        <v>20491</v>
      </c>
      <c r="E916" s="19">
        <v>42</v>
      </c>
      <c r="F916" s="20">
        <v>9465</v>
      </c>
      <c r="G916" s="18">
        <v>137</v>
      </c>
      <c r="H916" s="18">
        <v>29956</v>
      </c>
    </row>
    <row r="917" spans="1:17" s="4" customFormat="1" ht="11.25" customHeight="1" x14ac:dyDescent="0.2">
      <c r="A917" s="26">
        <v>12</v>
      </c>
      <c r="B917" s="25" t="s">
        <v>24</v>
      </c>
      <c r="C917" s="22">
        <v>1</v>
      </c>
      <c r="D917" s="22">
        <v>1753</v>
      </c>
      <c r="E917" s="23">
        <v>6</v>
      </c>
      <c r="F917" s="22">
        <v>27163</v>
      </c>
      <c r="G917" s="23">
        <v>7</v>
      </c>
      <c r="H917" s="22">
        <v>28916</v>
      </c>
      <c r="I917" s="77"/>
      <c r="L917" s="77"/>
      <c r="O917" s="77"/>
      <c r="P917" s="77"/>
      <c r="Q917" s="77"/>
    </row>
    <row r="918" spans="1:17" s="4" customFormat="1" ht="11.25" customHeight="1" x14ac:dyDescent="0.2">
      <c r="A918" s="41">
        <v>13</v>
      </c>
      <c r="B918" s="40" t="s">
        <v>23</v>
      </c>
      <c r="C918" s="35">
        <v>12</v>
      </c>
      <c r="D918" s="35">
        <v>25021</v>
      </c>
      <c r="E918" s="37">
        <v>1</v>
      </c>
      <c r="F918" s="36">
        <v>278</v>
      </c>
      <c r="G918" s="35">
        <v>13</v>
      </c>
      <c r="H918" s="35">
        <f>SUM(D918,F918)</f>
        <v>25299</v>
      </c>
      <c r="I918" s="77"/>
      <c r="L918" s="77"/>
      <c r="O918" s="77"/>
      <c r="P918" s="77"/>
      <c r="Q918" s="77"/>
    </row>
    <row r="919" spans="1:17" s="4" customFormat="1" ht="11.25" customHeight="1" x14ac:dyDescent="0.2">
      <c r="A919" s="26">
        <v>14</v>
      </c>
      <c r="B919" s="25" t="s">
        <v>22</v>
      </c>
      <c r="C919" s="22">
        <v>9</v>
      </c>
      <c r="D919" s="22">
        <v>10851</v>
      </c>
      <c r="E919" s="23">
        <v>51</v>
      </c>
      <c r="F919" s="24">
        <v>10306</v>
      </c>
      <c r="G919" s="22">
        <v>60</v>
      </c>
      <c r="H919" s="22">
        <v>21157</v>
      </c>
      <c r="I919" s="77"/>
      <c r="L919" s="77"/>
      <c r="O919" s="77"/>
      <c r="P919" s="77"/>
      <c r="Q919" s="77"/>
    </row>
    <row r="920" spans="1:17" s="4" customFormat="1" ht="11.25" customHeight="1" x14ac:dyDescent="0.2">
      <c r="A920" s="21">
        <v>15</v>
      </c>
      <c r="B920" s="3" t="s">
        <v>21</v>
      </c>
      <c r="C920" s="18">
        <v>9</v>
      </c>
      <c r="D920" s="18">
        <v>14916</v>
      </c>
      <c r="E920" s="19">
        <v>32</v>
      </c>
      <c r="F920" s="20">
        <v>4015</v>
      </c>
      <c r="G920" s="18">
        <v>41</v>
      </c>
      <c r="H920" s="18">
        <v>18931</v>
      </c>
      <c r="I920" s="77"/>
      <c r="L920" s="77"/>
      <c r="O920" s="77"/>
      <c r="P920" s="77"/>
      <c r="Q920" s="77"/>
    </row>
    <row r="921" spans="1:17" s="4" customFormat="1" ht="11.25" customHeight="1" x14ac:dyDescent="0.2">
      <c r="A921" s="26">
        <v>16</v>
      </c>
      <c r="B921" s="25" t="s">
        <v>20</v>
      </c>
      <c r="C921" s="75" t="s">
        <v>10</v>
      </c>
      <c r="D921" s="75" t="s">
        <v>10</v>
      </c>
      <c r="E921" s="23">
        <v>2</v>
      </c>
      <c r="F921" s="24">
        <v>12804</v>
      </c>
      <c r="G921" s="22">
        <v>2</v>
      </c>
      <c r="H921" s="22">
        <v>12804</v>
      </c>
      <c r="I921" s="77"/>
      <c r="L921" s="77"/>
      <c r="O921" s="77"/>
      <c r="P921" s="77"/>
      <c r="Q921" s="77"/>
    </row>
    <row r="922" spans="1:17" s="4" customFormat="1" ht="11.25" customHeight="1" x14ac:dyDescent="0.2">
      <c r="A922" s="21">
        <v>17</v>
      </c>
      <c r="B922" s="3" t="s">
        <v>18</v>
      </c>
      <c r="C922" s="76" t="s">
        <v>10</v>
      </c>
      <c r="D922" s="76" t="s">
        <v>10</v>
      </c>
      <c r="E922" s="19">
        <v>1</v>
      </c>
      <c r="F922" s="20">
        <v>5827</v>
      </c>
      <c r="G922" s="18">
        <v>1</v>
      </c>
      <c r="H922" s="18">
        <v>5827</v>
      </c>
      <c r="I922" s="77"/>
      <c r="L922" s="77"/>
      <c r="O922" s="77"/>
      <c r="P922" s="77"/>
      <c r="Q922" s="77"/>
    </row>
    <row r="923" spans="1:17" s="4" customFormat="1" ht="11.25" customHeight="1" x14ac:dyDescent="0.2">
      <c r="A923" s="26">
        <v>18</v>
      </c>
      <c r="B923" s="25" t="s">
        <v>19</v>
      </c>
      <c r="C923" s="22">
        <v>3</v>
      </c>
      <c r="D923" s="22">
        <v>3328</v>
      </c>
      <c r="E923" s="23">
        <v>14</v>
      </c>
      <c r="F923" s="24">
        <v>1820</v>
      </c>
      <c r="G923" s="22">
        <v>17</v>
      </c>
      <c r="H923" s="22">
        <v>5147</v>
      </c>
      <c r="I923" s="77"/>
      <c r="L923" s="77"/>
      <c r="O923" s="77"/>
      <c r="P923" s="77"/>
      <c r="Q923" s="77"/>
    </row>
    <row r="924" spans="1:17" s="4" customFormat="1" ht="11.25" customHeight="1" x14ac:dyDescent="0.2">
      <c r="A924" s="21">
        <v>19</v>
      </c>
      <c r="B924" s="3" t="s">
        <v>17</v>
      </c>
      <c r="C924" s="76" t="s">
        <v>10</v>
      </c>
      <c r="D924" s="76" t="s">
        <v>10</v>
      </c>
      <c r="E924" s="19">
        <v>2</v>
      </c>
      <c r="F924" s="20">
        <v>3803</v>
      </c>
      <c r="G924" s="18">
        <v>2</v>
      </c>
      <c r="H924" s="18">
        <v>3803</v>
      </c>
      <c r="I924" s="77"/>
      <c r="L924" s="77"/>
      <c r="O924" s="77"/>
      <c r="P924" s="77"/>
      <c r="Q924" s="77"/>
    </row>
    <row r="925" spans="1:17" s="4" customFormat="1" ht="11.25" customHeight="1" x14ac:dyDescent="0.2">
      <c r="A925" s="26">
        <v>20</v>
      </c>
      <c r="B925" s="25" t="s">
        <v>16</v>
      </c>
      <c r="C925" s="22">
        <v>12</v>
      </c>
      <c r="D925" s="22">
        <v>1085</v>
      </c>
      <c r="E925" s="23">
        <v>11</v>
      </c>
      <c r="F925" s="24">
        <v>2081</v>
      </c>
      <c r="G925" s="22">
        <v>23</v>
      </c>
      <c r="H925" s="22">
        <v>3166</v>
      </c>
      <c r="I925" s="77"/>
      <c r="L925" s="77"/>
      <c r="O925" s="77"/>
      <c r="P925" s="77"/>
      <c r="Q925" s="77"/>
    </row>
    <row r="926" spans="1:17" s="4" customFormat="1" ht="11.25" customHeight="1" x14ac:dyDescent="0.2">
      <c r="A926" s="21">
        <v>21</v>
      </c>
      <c r="B926" s="4" t="s">
        <v>13</v>
      </c>
      <c r="C926" s="76" t="s">
        <v>10</v>
      </c>
      <c r="D926" s="76" t="s">
        <v>10</v>
      </c>
      <c r="E926" s="34">
        <v>1</v>
      </c>
      <c r="F926" s="33">
        <v>2305</v>
      </c>
      <c r="G926" s="32">
        <v>1</v>
      </c>
      <c r="H926" s="32">
        <v>2305</v>
      </c>
      <c r="I926" s="77"/>
      <c r="L926" s="77"/>
      <c r="O926" s="77"/>
      <c r="P926" s="77"/>
      <c r="Q926" s="77"/>
    </row>
    <row r="927" spans="1:17" s="4" customFormat="1" ht="11.25" customHeight="1" x14ac:dyDescent="0.2">
      <c r="A927" s="26">
        <v>22</v>
      </c>
      <c r="B927" s="25" t="s">
        <v>15</v>
      </c>
      <c r="C927" s="22">
        <v>1</v>
      </c>
      <c r="D927" s="22">
        <v>463</v>
      </c>
      <c r="E927" s="23">
        <v>5</v>
      </c>
      <c r="F927" s="24">
        <v>943</v>
      </c>
      <c r="G927" s="22">
        <v>6</v>
      </c>
      <c r="H927" s="22">
        <v>1406</v>
      </c>
    </row>
    <row r="928" spans="1:17" s="4" customFormat="1" ht="11.25" customHeight="1" x14ac:dyDescent="0.2">
      <c r="A928" s="21">
        <v>23</v>
      </c>
      <c r="B928" s="3" t="s">
        <v>14</v>
      </c>
      <c r="C928" s="76" t="s">
        <v>10</v>
      </c>
      <c r="D928" s="76" t="s">
        <v>10</v>
      </c>
      <c r="E928" s="19">
        <v>1</v>
      </c>
      <c r="F928" s="20">
        <v>1146</v>
      </c>
      <c r="G928" s="18">
        <v>1</v>
      </c>
      <c r="H928" s="18">
        <v>1146</v>
      </c>
      <c r="I928" s="77"/>
      <c r="L928" s="77"/>
      <c r="O928" s="77"/>
      <c r="P928" s="77"/>
      <c r="Q928" s="77"/>
    </row>
    <row r="929" spans="1:10" s="4" customFormat="1" ht="11.25" customHeight="1" x14ac:dyDescent="0.2">
      <c r="A929" s="26">
        <v>24</v>
      </c>
      <c r="B929" s="25" t="s">
        <v>12</v>
      </c>
      <c r="C929" s="75" t="s">
        <v>10</v>
      </c>
      <c r="D929" s="75" t="s">
        <v>10</v>
      </c>
      <c r="E929" s="23">
        <v>2</v>
      </c>
      <c r="F929" s="24">
        <v>248</v>
      </c>
      <c r="G929" s="22">
        <v>2</v>
      </c>
      <c r="H929" s="22">
        <v>248</v>
      </c>
    </row>
    <row r="930" spans="1:10" s="4" customFormat="1" ht="11.25" customHeight="1" x14ac:dyDescent="0.2">
      <c r="A930" s="21">
        <v>25</v>
      </c>
      <c r="B930" s="3" t="s">
        <v>11</v>
      </c>
      <c r="C930" s="76" t="s">
        <v>10</v>
      </c>
      <c r="D930" s="76" t="s">
        <v>10</v>
      </c>
      <c r="E930" s="19">
        <v>1</v>
      </c>
      <c r="F930" s="20">
        <v>205</v>
      </c>
      <c r="G930" s="18">
        <v>1</v>
      </c>
      <c r="H930" s="18">
        <v>205</v>
      </c>
    </row>
    <row r="931" spans="1:10" s="4" customFormat="1" ht="11.25" customHeight="1" x14ac:dyDescent="0.2">
      <c r="A931" s="27">
        <v>26</v>
      </c>
      <c r="B931" s="25" t="s">
        <v>9</v>
      </c>
      <c r="C931" s="22">
        <v>1</v>
      </c>
      <c r="D931" s="22">
        <v>1</v>
      </c>
      <c r="E931" s="23">
        <v>3</v>
      </c>
      <c r="F931" s="24">
        <v>13</v>
      </c>
      <c r="G931" s="22">
        <v>4</v>
      </c>
      <c r="H931" s="22">
        <v>14</v>
      </c>
    </row>
    <row r="932" spans="1:10" s="4" customFormat="1" ht="11.25" customHeight="1" x14ac:dyDescent="0.2">
      <c r="A932" s="21"/>
      <c r="B932" s="3"/>
      <c r="C932" s="18"/>
      <c r="D932" s="18"/>
      <c r="E932" s="19"/>
      <c r="F932" s="20"/>
      <c r="G932" s="18"/>
      <c r="H932" s="18"/>
    </row>
    <row r="933" spans="1:10" s="4" customFormat="1" ht="11.25" customHeight="1" x14ac:dyDescent="0.2">
      <c r="A933" s="26"/>
      <c r="B933" s="25" t="s">
        <v>8</v>
      </c>
      <c r="C933" s="22">
        <f>SUM(C905,C907,C909,C916,C919,C920,C923,C925)</f>
        <v>596</v>
      </c>
      <c r="D933" s="22">
        <f>SUM(D905,D907,D909,D916,D919,D920,D923,D925)</f>
        <v>250783</v>
      </c>
      <c r="E933" s="23">
        <f>SUM(E905,E907,E909,E916,E919,E920,E923,E925)</f>
        <v>626</v>
      </c>
      <c r="F933" s="22">
        <f>SUM(F905,F907,F909,F916,F919,F920,F923,F925)</f>
        <v>145443</v>
      </c>
      <c r="G933" s="23">
        <f>SUM(G905,G907,G909,G916,G919,G920,G923,G925)</f>
        <v>1222</v>
      </c>
      <c r="H933" s="22">
        <f>SUM(H905,H907,H909,H916,H919,H920,H923,H925)</f>
        <v>396226</v>
      </c>
    </row>
    <row r="934" spans="1:10" s="4" customFormat="1" ht="11.25" customHeight="1" x14ac:dyDescent="0.2">
      <c r="A934" s="21"/>
      <c r="B934" s="3" t="s">
        <v>7</v>
      </c>
      <c r="C934" s="18">
        <f>SUM(C908,C910,C912,C914,C924,C926,C927,C929,C930,C931)</f>
        <v>37</v>
      </c>
      <c r="D934" s="18">
        <f>SUM(D908,D910,D912,D914,D924,D926,D927,D929,D930,D931)</f>
        <v>54480</v>
      </c>
      <c r="E934" s="19">
        <f>SUM(E908,E910,E912,E914,E924,E926,E927,E929,E930,E931)</f>
        <v>75</v>
      </c>
      <c r="F934" s="18">
        <f>SUM(F908,F910,F912,F914,F924,F926,F927,F929,F930,F931)</f>
        <v>92144</v>
      </c>
      <c r="G934" s="19">
        <f>SUM(G908,G910,G912,G914,G924,G926,G927,G929,G930,G931)</f>
        <v>112</v>
      </c>
      <c r="H934" s="18">
        <f>SUM(H908,H910,H912,H914,H924,H926,H927,H929,H930,H931)</f>
        <v>146623</v>
      </c>
    </row>
    <row r="935" spans="1:10" s="4" customFormat="1" ht="11.25" customHeight="1" x14ac:dyDescent="0.2">
      <c r="A935" s="26"/>
      <c r="B935" s="25" t="s">
        <v>6</v>
      </c>
      <c r="C935" s="22">
        <f>SUM(C904,C911,C913,C915,C917,C918,C921,C922,C928)</f>
        <v>21</v>
      </c>
      <c r="D935" s="22">
        <f>SUM(D904,D911,D913,D915,D917,D918,D921,D922,D928)</f>
        <v>52106</v>
      </c>
      <c r="E935" s="23">
        <f>SUM(E904,E911,E913,E915,E917,E918,E921,E922,E928)</f>
        <v>44</v>
      </c>
      <c r="F935" s="22">
        <f>SUM(F904,F911,F913,F915,F917,F918,F921,F922,F928)</f>
        <v>498335</v>
      </c>
      <c r="G935" s="23">
        <f>SUM(G904,G911,G913,G915,G917,G918,G921,G922,G928)</f>
        <v>65</v>
      </c>
      <c r="H935" s="22">
        <f>SUM(H904,H911,H913,H915,H917,H918,H921,H922,H928)</f>
        <v>550441</v>
      </c>
    </row>
    <row r="936" spans="1:10" s="4" customFormat="1" ht="11.25" customHeight="1" x14ac:dyDescent="0.2">
      <c r="A936" s="21"/>
      <c r="B936" s="3"/>
      <c r="C936" s="18"/>
      <c r="D936" s="18"/>
      <c r="E936" s="19"/>
      <c r="F936" s="18"/>
      <c r="G936" s="19"/>
      <c r="H936" s="18"/>
    </row>
    <row r="937" spans="1:10" s="4" customFormat="1" ht="11.25" customHeight="1" x14ac:dyDescent="0.2">
      <c r="A937" s="26"/>
      <c r="B937" s="25" t="s">
        <v>5</v>
      </c>
      <c r="C937" s="22">
        <f>SUM(C905,C906,C909,C912,C914,C916,C919,C920,C923,C925,C926)</f>
        <v>631</v>
      </c>
      <c r="D937" s="22">
        <f>SUM(D905,D906,D909,D912,D914,D916,D919,D920,D923,D925,D926)</f>
        <v>304799</v>
      </c>
      <c r="E937" s="23">
        <f>SUM(E905,E906,E909,E912,E914,E916,E919,E920,E923,E925,E926)</f>
        <v>676</v>
      </c>
      <c r="F937" s="22">
        <f>SUM(F905,F906,F909,F912,F914,F916,F919,F920,F923,F925,F926)</f>
        <v>187128</v>
      </c>
      <c r="G937" s="23">
        <f>SUM(G905,G906,G909,G912,G914,G916,G919,G920,G923,G925,G926)</f>
        <v>1307</v>
      </c>
      <c r="H937" s="22">
        <f>SUM(H905,H906,H909,H912,H914,H916,H919,H920,H923,H925,H926)</f>
        <v>491926</v>
      </c>
    </row>
    <row r="938" spans="1:10" s="4" customFormat="1" ht="11.25" customHeight="1" x14ac:dyDescent="0.2">
      <c r="A938" s="21"/>
      <c r="B938" s="3" t="s">
        <v>4</v>
      </c>
      <c r="C938" s="18">
        <f>SUM(C904,C910,C911,C913,C915,C917,C918,C921,C922,C924,C927,C928,C929,C930,C931)</f>
        <v>23</v>
      </c>
      <c r="D938" s="18">
        <f>SUM(D904,D910,D911,D913,D915,D917,D918,D921,D922,D924,D927,D928,D929,D930,D931)</f>
        <v>52570</v>
      </c>
      <c r="E938" s="19">
        <f>SUM(E904,E910,E911,E913,E915,E917,E918,E921,E922,E924,E927,E928,E929,E930,E931)</f>
        <v>69</v>
      </c>
      <c r="F938" s="18">
        <f>SUM(F904,F910,F911,F913,F915,F917,F918,F921,F922,F924,F927,F928,F929,F930,F931)</f>
        <v>548794</v>
      </c>
      <c r="G938" s="19">
        <f>SUM(G904,G910,G911,G913,G915,G917,G918,G921,G922,G924,G927,G928,G929,G930,G931)</f>
        <v>92</v>
      </c>
      <c r="H938" s="18">
        <f>SUM(H904,H910,H911,H913,H915,H917,H918,H921,H922,H924,H927,H928,H929,H930,H931)</f>
        <v>601364</v>
      </c>
    </row>
    <row r="939" spans="1:10" s="4" customFormat="1" ht="11.25" customHeight="1" x14ac:dyDescent="0.2">
      <c r="A939" s="26"/>
      <c r="B939" s="25"/>
      <c r="C939" s="22"/>
      <c r="D939" s="22"/>
      <c r="E939" s="23"/>
      <c r="F939" s="22"/>
      <c r="G939" s="23"/>
      <c r="H939" s="22"/>
    </row>
    <row r="940" spans="1:10" s="4" customFormat="1" ht="11.25" customHeight="1" x14ac:dyDescent="0.2">
      <c r="A940" s="21"/>
      <c r="B940" s="3" t="s">
        <v>51</v>
      </c>
      <c r="C940" s="18">
        <f>SUM(C904:C906,C909:C931)</f>
        <v>654</v>
      </c>
      <c r="D940" s="18">
        <f>SUM(D904:D906,D909:D931)</f>
        <v>357369</v>
      </c>
      <c r="E940" s="19">
        <f>SUM(E904:E906,E909:E931)</f>
        <v>745</v>
      </c>
      <c r="F940" s="18">
        <f>SUM(F904:F906,F909:F931)</f>
        <v>735922</v>
      </c>
      <c r="G940" s="19">
        <f>SUM(G904:G906,G909:G931)</f>
        <v>1399</v>
      </c>
      <c r="H940" s="18">
        <f>SUM(H904:H906,H909:H931)</f>
        <v>1093290</v>
      </c>
    </row>
    <row r="941" spans="1:10" ht="7.5" customHeight="1" x14ac:dyDescent="0.2">
      <c r="A941" s="26"/>
      <c r="B941" s="25" t="s">
        <v>50</v>
      </c>
      <c r="C941" s="75" t="s">
        <v>10</v>
      </c>
      <c r="D941" s="75" t="s">
        <v>10</v>
      </c>
      <c r="E941" s="31" t="s">
        <v>10</v>
      </c>
      <c r="F941" s="75" t="s">
        <v>10</v>
      </c>
      <c r="G941" s="23">
        <v>27</v>
      </c>
      <c r="H941" s="22">
        <v>988</v>
      </c>
    </row>
    <row r="942" spans="1:10" ht="11.25" customHeight="1" thickBot="1" x14ac:dyDescent="0.25">
      <c r="A942" s="74"/>
      <c r="B942" s="73"/>
      <c r="C942" s="70"/>
      <c r="D942" s="70"/>
      <c r="E942" s="72"/>
      <c r="F942" s="71"/>
      <c r="G942" s="70"/>
      <c r="H942" s="70"/>
      <c r="I942" s="4"/>
      <c r="J942" s="4"/>
    </row>
    <row r="943" spans="1:10" ht="11.25" customHeight="1" thickBot="1" x14ac:dyDescent="0.25">
      <c r="A943" s="12"/>
      <c r="B943" s="12" t="s">
        <v>3</v>
      </c>
      <c r="C943" s="9">
        <f>SUM(C940:C941)</f>
        <v>654</v>
      </c>
      <c r="D943" s="9">
        <f>SUM(D940:D941)</f>
        <v>357369</v>
      </c>
      <c r="E943" s="10">
        <f>SUM(E940:E941)</f>
        <v>745</v>
      </c>
      <c r="F943" s="9">
        <f>SUM(F940:F941)</f>
        <v>735922</v>
      </c>
      <c r="G943" s="10">
        <f>SUM(G940:G941)</f>
        <v>1426</v>
      </c>
      <c r="H943" s="9">
        <f>SUM(H940:H941)</f>
        <v>1094278</v>
      </c>
    </row>
    <row r="944" spans="1:10" ht="7.5" customHeight="1" x14ac:dyDescent="0.2">
      <c r="A944" s="8"/>
      <c r="B944" s="8"/>
      <c r="C944" s="68"/>
      <c r="D944" s="68"/>
      <c r="E944" s="68"/>
      <c r="F944" s="68"/>
      <c r="G944" s="68"/>
      <c r="H944" s="68"/>
    </row>
    <row r="945" spans="1:33" ht="11.25" customHeight="1" x14ac:dyDescent="0.2">
      <c r="A945" s="4" t="s">
        <v>2</v>
      </c>
      <c r="B945" s="7" t="s">
        <v>1</v>
      </c>
      <c r="C945" s="6"/>
      <c r="D945" s="6"/>
      <c r="E945" s="5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1.25" customHeight="1" x14ac:dyDescent="0.2">
      <c r="A946" s="8"/>
      <c r="B946" s="69" t="s">
        <v>0</v>
      </c>
      <c r="C946" s="68"/>
      <c r="D946" s="68"/>
      <c r="E946" s="68"/>
      <c r="F946" s="68"/>
      <c r="G946" s="68"/>
      <c r="H946" s="68"/>
    </row>
    <row r="947" spans="1:33" x14ac:dyDescent="0.2">
      <c r="A947" s="8"/>
      <c r="B947" s="8"/>
      <c r="C947" s="68"/>
      <c r="D947" s="68"/>
      <c r="E947" s="68"/>
      <c r="F947" s="68"/>
      <c r="G947" s="68"/>
      <c r="H947" s="68"/>
    </row>
    <row r="948" spans="1:33" x14ac:dyDescent="0.2">
      <c r="A948" s="8"/>
      <c r="B948" s="8"/>
      <c r="C948" s="68"/>
      <c r="D948" s="68"/>
      <c r="E948" s="68"/>
      <c r="F948" s="68"/>
      <c r="G948" s="68"/>
      <c r="H948" s="68"/>
    </row>
    <row r="949" spans="1:33" x14ac:dyDescent="0.2">
      <c r="A949" s="8"/>
      <c r="B949" s="8"/>
      <c r="C949" s="68"/>
      <c r="D949" s="68"/>
      <c r="E949" s="68"/>
      <c r="F949" s="68"/>
      <c r="G949" s="68"/>
      <c r="H949" s="68"/>
    </row>
    <row r="950" spans="1:33" ht="15.75" x14ac:dyDescent="0.2">
      <c r="A950" s="67" t="s">
        <v>49</v>
      </c>
      <c r="B950" s="66" t="s">
        <v>48</v>
      </c>
      <c r="C950" s="65"/>
      <c r="D950" s="65"/>
      <c r="E950" s="65"/>
      <c r="F950" s="65"/>
      <c r="G950" s="65"/>
      <c r="H950" s="65"/>
    </row>
    <row r="951" spans="1:33" ht="7.5" customHeight="1" thickBot="1" x14ac:dyDescent="0.25">
      <c r="A951" s="64"/>
      <c r="B951" s="64"/>
      <c r="C951" s="64"/>
      <c r="D951" s="64"/>
      <c r="E951" s="64"/>
      <c r="F951" s="64"/>
      <c r="G951" s="64"/>
      <c r="H951" s="64"/>
    </row>
    <row r="952" spans="1:33" ht="13.5" thickBot="1" x14ac:dyDescent="0.25">
      <c r="A952" s="63" t="s">
        <v>47</v>
      </c>
      <c r="B952" s="55" t="s">
        <v>46</v>
      </c>
      <c r="C952" s="60" t="s">
        <v>45</v>
      </c>
      <c r="D952" s="62"/>
      <c r="E952" s="60" t="s">
        <v>44</v>
      </c>
      <c r="F952" s="61"/>
      <c r="G952" s="60" t="s">
        <v>43</v>
      </c>
      <c r="H952" s="59"/>
    </row>
    <row r="953" spans="1:33" ht="26.25" thickBot="1" x14ac:dyDescent="0.25">
      <c r="A953" s="55"/>
      <c r="B953" s="55"/>
      <c r="C953" s="58" t="s">
        <v>42</v>
      </c>
      <c r="D953" s="57" t="s">
        <v>41</v>
      </c>
      <c r="E953" s="58" t="s">
        <v>42</v>
      </c>
      <c r="F953" s="57" t="s">
        <v>41</v>
      </c>
      <c r="G953" s="56" t="s">
        <v>42</v>
      </c>
      <c r="H953" s="56" t="s">
        <v>41</v>
      </c>
    </row>
    <row r="954" spans="1:33" ht="17.25" thickBot="1" x14ac:dyDescent="0.25">
      <c r="A954" s="55"/>
      <c r="B954" s="55"/>
      <c r="C954" s="54"/>
      <c r="D954" s="52" t="s">
        <v>40</v>
      </c>
      <c r="E954" s="53"/>
      <c r="F954" s="52" t="s">
        <v>39</v>
      </c>
      <c r="G954" s="51"/>
      <c r="H954" s="50" t="s">
        <v>38</v>
      </c>
    </row>
    <row r="955" spans="1:33" ht="11.25" customHeight="1" x14ac:dyDescent="0.2">
      <c r="A955" s="21">
        <v>1</v>
      </c>
      <c r="B955" s="3" t="s">
        <v>37</v>
      </c>
      <c r="C955" s="29" t="s">
        <v>10</v>
      </c>
      <c r="D955" s="28" t="s">
        <v>10</v>
      </c>
      <c r="E955" s="19">
        <v>17</v>
      </c>
      <c r="F955" s="20">
        <v>368749</v>
      </c>
      <c r="G955" s="18">
        <v>17</v>
      </c>
      <c r="H955" s="18">
        <v>368749</v>
      </c>
    </row>
    <row r="956" spans="1:33" ht="11.25" customHeight="1" x14ac:dyDescent="0.2">
      <c r="A956" s="26">
        <v>2</v>
      </c>
      <c r="B956" s="25" t="s">
        <v>36</v>
      </c>
      <c r="C956" s="23">
        <v>196</v>
      </c>
      <c r="D956" s="24">
        <v>99550</v>
      </c>
      <c r="E956" s="23">
        <v>108</v>
      </c>
      <c r="F956" s="24">
        <v>62865</v>
      </c>
      <c r="G956" s="22">
        <v>304</v>
      </c>
      <c r="H956" s="22">
        <v>162416</v>
      </c>
    </row>
    <row r="957" spans="1:33" ht="11.25" customHeight="1" x14ac:dyDescent="0.2">
      <c r="A957" s="21">
        <v>3</v>
      </c>
      <c r="B957" s="3" t="s">
        <v>35</v>
      </c>
      <c r="C957" s="19">
        <v>264</v>
      </c>
      <c r="D957" s="20">
        <v>80896</v>
      </c>
      <c r="E957" s="19">
        <v>203</v>
      </c>
      <c r="F957" s="20">
        <v>52938</v>
      </c>
      <c r="G957" s="18">
        <v>467</v>
      </c>
      <c r="H957" s="18">
        <v>133834</v>
      </c>
    </row>
    <row r="958" spans="1:33" ht="11.25" customHeight="1" x14ac:dyDescent="0.2">
      <c r="A958" s="26"/>
      <c r="B958" s="49" t="s">
        <v>34</v>
      </c>
      <c r="C958" s="48">
        <v>253</v>
      </c>
      <c r="D958" s="47">
        <v>61836</v>
      </c>
      <c r="E958" s="48">
        <v>187</v>
      </c>
      <c r="F958" s="47">
        <v>47262</v>
      </c>
      <c r="G958" s="46">
        <v>440</v>
      </c>
      <c r="H958" s="46">
        <v>109098</v>
      </c>
    </row>
    <row r="959" spans="1:33" ht="11.25" customHeight="1" x14ac:dyDescent="0.2">
      <c r="A959" s="21"/>
      <c r="B959" s="45" t="s">
        <v>33</v>
      </c>
      <c r="C959" s="44">
        <v>11</v>
      </c>
      <c r="D959" s="43">
        <v>19061</v>
      </c>
      <c r="E959" s="44">
        <v>16</v>
      </c>
      <c r="F959" s="43">
        <v>5676</v>
      </c>
      <c r="G959" s="42">
        <v>27</v>
      </c>
      <c r="H959" s="42">
        <v>24736</v>
      </c>
    </row>
    <row r="960" spans="1:33" ht="11.25" customHeight="1" x14ac:dyDescent="0.2">
      <c r="A960" s="26">
        <v>4</v>
      </c>
      <c r="B960" s="25" t="s">
        <v>32</v>
      </c>
      <c r="C960" s="23">
        <v>73</v>
      </c>
      <c r="D960" s="24">
        <v>58135</v>
      </c>
      <c r="E960" s="23">
        <v>193</v>
      </c>
      <c r="F960" s="24">
        <v>16011</v>
      </c>
      <c r="G960" s="22">
        <v>266</v>
      </c>
      <c r="H960" s="22">
        <v>74146</v>
      </c>
    </row>
    <row r="961" spans="1:8" ht="11.25" customHeight="1" x14ac:dyDescent="0.2">
      <c r="A961" s="21">
        <v>5</v>
      </c>
      <c r="B961" s="3" t="s">
        <v>31</v>
      </c>
      <c r="C961" s="29" t="s">
        <v>10</v>
      </c>
      <c r="D961" s="28" t="s">
        <v>10</v>
      </c>
      <c r="E961" s="19">
        <v>14</v>
      </c>
      <c r="F961" s="20">
        <v>45042</v>
      </c>
      <c r="G961" s="18">
        <v>14</v>
      </c>
      <c r="H961" s="18">
        <v>45042</v>
      </c>
    </row>
    <row r="962" spans="1:8" ht="11.25" customHeight="1" x14ac:dyDescent="0.2">
      <c r="A962" s="26">
        <v>6</v>
      </c>
      <c r="B962" s="25" t="s">
        <v>30</v>
      </c>
      <c r="C962" s="31" t="s">
        <v>10</v>
      </c>
      <c r="D962" s="30" t="s">
        <v>10</v>
      </c>
      <c r="E962" s="23">
        <v>6</v>
      </c>
      <c r="F962" s="24">
        <v>39143</v>
      </c>
      <c r="G962" s="22">
        <v>6</v>
      </c>
      <c r="H962" s="22">
        <v>39143</v>
      </c>
    </row>
    <row r="963" spans="1:8" ht="11.25" customHeight="1" x14ac:dyDescent="0.2">
      <c r="A963" s="21">
        <v>7</v>
      </c>
      <c r="B963" s="3" t="s">
        <v>29</v>
      </c>
      <c r="C963" s="19">
        <v>6</v>
      </c>
      <c r="D963" s="20">
        <v>7191</v>
      </c>
      <c r="E963" s="19">
        <v>27</v>
      </c>
      <c r="F963" s="20">
        <v>29546</v>
      </c>
      <c r="G963" s="18">
        <v>33</v>
      </c>
      <c r="H963" s="18">
        <v>36738</v>
      </c>
    </row>
    <row r="964" spans="1:8" ht="11.25" customHeight="1" x14ac:dyDescent="0.2">
      <c r="A964" s="26">
        <v>8</v>
      </c>
      <c r="B964" s="25" t="s">
        <v>28</v>
      </c>
      <c r="C964" s="23">
        <v>13</v>
      </c>
      <c r="D964" s="24">
        <v>28112</v>
      </c>
      <c r="E964" s="23">
        <v>7</v>
      </c>
      <c r="F964" s="24">
        <v>5671</v>
      </c>
      <c r="G964" s="22">
        <v>20</v>
      </c>
      <c r="H964" s="22">
        <v>33783</v>
      </c>
    </row>
    <row r="965" spans="1:8" ht="11.25" customHeight="1" x14ac:dyDescent="0.2">
      <c r="A965" s="21">
        <v>9</v>
      </c>
      <c r="B965" s="3" t="s">
        <v>27</v>
      </c>
      <c r="C965" s="19">
        <v>8</v>
      </c>
      <c r="D965" s="20">
        <v>23547</v>
      </c>
      <c r="E965" s="19">
        <v>5</v>
      </c>
      <c r="F965" s="20">
        <v>9825</v>
      </c>
      <c r="G965" s="18">
        <v>13</v>
      </c>
      <c r="H965" s="18">
        <v>33372</v>
      </c>
    </row>
    <row r="966" spans="1:8" ht="11.25" customHeight="1" x14ac:dyDescent="0.2">
      <c r="A966" s="26">
        <v>10</v>
      </c>
      <c r="B966" s="25" t="s">
        <v>26</v>
      </c>
      <c r="C966" s="23">
        <v>109</v>
      </c>
      <c r="D966" s="24">
        <v>22503</v>
      </c>
      <c r="E966" s="23">
        <v>48</v>
      </c>
      <c r="F966" s="24">
        <v>10271</v>
      </c>
      <c r="G966" s="22">
        <v>157</v>
      </c>
      <c r="H966" s="22">
        <v>32774</v>
      </c>
    </row>
    <row r="967" spans="1:8" ht="11.25" customHeight="1" x14ac:dyDescent="0.2">
      <c r="A967" s="21">
        <v>11</v>
      </c>
      <c r="B967" s="3" t="s">
        <v>25</v>
      </c>
      <c r="C967" s="29" t="s">
        <v>10</v>
      </c>
      <c r="D967" s="28" t="s">
        <v>10</v>
      </c>
      <c r="E967" s="19">
        <v>4</v>
      </c>
      <c r="F967" s="20">
        <v>30475</v>
      </c>
      <c r="G967" s="18">
        <v>4</v>
      </c>
      <c r="H967" s="18">
        <v>30475</v>
      </c>
    </row>
    <row r="968" spans="1:8" ht="11.25" customHeight="1" x14ac:dyDescent="0.2">
      <c r="A968" s="26">
        <v>12</v>
      </c>
      <c r="B968" s="25" t="s">
        <v>24</v>
      </c>
      <c r="C968" s="23">
        <v>1</v>
      </c>
      <c r="D968" s="24">
        <v>680</v>
      </c>
      <c r="E968" s="23">
        <v>6</v>
      </c>
      <c r="F968" s="22">
        <v>28937</v>
      </c>
      <c r="G968" s="23">
        <v>7</v>
      </c>
      <c r="H968" s="22">
        <v>29618</v>
      </c>
    </row>
    <row r="969" spans="1:8" ht="11.25" customHeight="1" x14ac:dyDescent="0.2">
      <c r="A969" s="41">
        <v>13</v>
      </c>
      <c r="B969" s="40" t="s">
        <v>23</v>
      </c>
      <c r="C969" s="39">
        <v>13</v>
      </c>
      <c r="D969" s="38">
        <v>27024</v>
      </c>
      <c r="E969" s="37" t="s">
        <v>10</v>
      </c>
      <c r="F969" s="36" t="s">
        <v>10</v>
      </c>
      <c r="G969" s="35">
        <v>13</v>
      </c>
      <c r="H969" s="35">
        <v>27024</v>
      </c>
    </row>
    <row r="970" spans="1:8" ht="11.25" customHeight="1" x14ac:dyDescent="0.2">
      <c r="A970" s="26">
        <v>14</v>
      </c>
      <c r="B970" s="25" t="s">
        <v>22</v>
      </c>
      <c r="C970" s="23">
        <v>10</v>
      </c>
      <c r="D970" s="24">
        <v>12894</v>
      </c>
      <c r="E970" s="23">
        <v>50</v>
      </c>
      <c r="F970" s="24">
        <v>12506</v>
      </c>
      <c r="G970" s="22">
        <v>60</v>
      </c>
      <c r="H970" s="22">
        <v>25400</v>
      </c>
    </row>
    <row r="971" spans="1:8" ht="11.25" customHeight="1" x14ac:dyDescent="0.2">
      <c r="A971" s="21">
        <v>15</v>
      </c>
      <c r="B971" s="3" t="s">
        <v>21</v>
      </c>
      <c r="C971" s="19">
        <v>10</v>
      </c>
      <c r="D971" s="20">
        <v>15172</v>
      </c>
      <c r="E971" s="19">
        <v>30</v>
      </c>
      <c r="F971" s="20">
        <v>4192</v>
      </c>
      <c r="G971" s="18">
        <v>40</v>
      </c>
      <c r="H971" s="18">
        <v>19364</v>
      </c>
    </row>
    <row r="972" spans="1:8" ht="11.25" customHeight="1" x14ac:dyDescent="0.2">
      <c r="A972" s="26">
        <v>16</v>
      </c>
      <c r="B972" s="25" t="s">
        <v>20</v>
      </c>
      <c r="C972" s="31" t="s">
        <v>10</v>
      </c>
      <c r="D972" s="30" t="s">
        <v>10</v>
      </c>
      <c r="E972" s="23">
        <v>2</v>
      </c>
      <c r="F972" s="24">
        <v>13418</v>
      </c>
      <c r="G972" s="22">
        <v>2</v>
      </c>
      <c r="H972" s="22">
        <v>13418</v>
      </c>
    </row>
    <row r="973" spans="1:8" ht="11.25" customHeight="1" x14ac:dyDescent="0.2">
      <c r="A973" s="21">
        <v>17</v>
      </c>
      <c r="B973" s="3" t="s">
        <v>19</v>
      </c>
      <c r="C973" s="19">
        <v>3</v>
      </c>
      <c r="D973" s="20">
        <v>3245</v>
      </c>
      <c r="E973" s="19">
        <v>12</v>
      </c>
      <c r="F973" s="20">
        <v>1399</v>
      </c>
      <c r="G973" s="18">
        <v>15</v>
      </c>
      <c r="H973" s="18">
        <v>4644</v>
      </c>
    </row>
    <row r="974" spans="1:8" ht="11.25" customHeight="1" x14ac:dyDescent="0.2">
      <c r="A974" s="26">
        <v>18</v>
      </c>
      <c r="B974" s="25" t="s">
        <v>18</v>
      </c>
      <c r="C974" s="31" t="s">
        <v>10</v>
      </c>
      <c r="D974" s="30" t="s">
        <v>10</v>
      </c>
      <c r="E974" s="23">
        <v>1</v>
      </c>
      <c r="F974" s="24">
        <v>4624</v>
      </c>
      <c r="G974" s="22">
        <v>1</v>
      </c>
      <c r="H974" s="22">
        <v>4624</v>
      </c>
    </row>
    <row r="975" spans="1:8" ht="11.25" customHeight="1" x14ac:dyDescent="0.2">
      <c r="A975" s="21">
        <v>19</v>
      </c>
      <c r="B975" s="3" t="s">
        <v>17</v>
      </c>
      <c r="C975" s="29" t="s">
        <v>10</v>
      </c>
      <c r="D975" s="28" t="s">
        <v>10</v>
      </c>
      <c r="E975" s="19">
        <v>2</v>
      </c>
      <c r="F975" s="20">
        <v>3715</v>
      </c>
      <c r="G975" s="18">
        <v>2</v>
      </c>
      <c r="H975" s="18">
        <v>3715</v>
      </c>
    </row>
    <row r="976" spans="1:8" ht="11.25" customHeight="1" x14ac:dyDescent="0.2">
      <c r="A976" s="26">
        <v>20</v>
      </c>
      <c r="B976" s="25" t="s">
        <v>16</v>
      </c>
      <c r="C976" s="23">
        <v>11</v>
      </c>
      <c r="D976" s="24">
        <v>1321</v>
      </c>
      <c r="E976" s="23">
        <v>12</v>
      </c>
      <c r="F976" s="24">
        <v>2003</v>
      </c>
      <c r="G976" s="22">
        <v>23</v>
      </c>
      <c r="H976" s="22">
        <v>3324</v>
      </c>
    </row>
    <row r="977" spans="1:8" ht="11.25" customHeight="1" x14ac:dyDescent="0.2">
      <c r="A977" s="21">
        <v>21</v>
      </c>
      <c r="B977" s="3" t="s">
        <v>15</v>
      </c>
      <c r="C977" s="19">
        <v>1</v>
      </c>
      <c r="D977" s="20">
        <v>415</v>
      </c>
      <c r="E977" s="19">
        <v>5</v>
      </c>
      <c r="F977" s="20">
        <v>1300</v>
      </c>
      <c r="G977" s="18">
        <v>6</v>
      </c>
      <c r="H977" s="18">
        <v>1714</v>
      </c>
    </row>
    <row r="978" spans="1:8" ht="11.25" customHeight="1" x14ac:dyDescent="0.2">
      <c r="A978" s="26">
        <v>22</v>
      </c>
      <c r="B978" s="25" t="s">
        <v>14</v>
      </c>
      <c r="C978" s="31" t="s">
        <v>10</v>
      </c>
      <c r="D978" s="30" t="s">
        <v>10</v>
      </c>
      <c r="E978" s="23">
        <v>1</v>
      </c>
      <c r="F978" s="24">
        <v>1514</v>
      </c>
      <c r="G978" s="22">
        <v>1</v>
      </c>
      <c r="H978" s="22">
        <v>1514</v>
      </c>
    </row>
    <row r="979" spans="1:8" ht="11.25" customHeight="1" x14ac:dyDescent="0.2">
      <c r="A979" s="21">
        <v>23</v>
      </c>
      <c r="B979" s="4" t="s">
        <v>13</v>
      </c>
      <c r="C979" s="29" t="s">
        <v>10</v>
      </c>
      <c r="D979" s="28" t="s">
        <v>10</v>
      </c>
      <c r="E979" s="34">
        <v>1</v>
      </c>
      <c r="F979" s="33">
        <v>604</v>
      </c>
      <c r="G979" s="32">
        <v>1</v>
      </c>
      <c r="H979" s="32">
        <v>604</v>
      </c>
    </row>
    <row r="980" spans="1:8" ht="11.25" customHeight="1" x14ac:dyDescent="0.2">
      <c r="A980" s="26">
        <v>24</v>
      </c>
      <c r="B980" s="25" t="s">
        <v>12</v>
      </c>
      <c r="C980" s="31" t="s">
        <v>10</v>
      </c>
      <c r="D980" s="30" t="s">
        <v>10</v>
      </c>
      <c r="E980" s="23">
        <v>2</v>
      </c>
      <c r="F980" s="24">
        <v>366</v>
      </c>
      <c r="G980" s="22">
        <v>2</v>
      </c>
      <c r="H980" s="22">
        <v>366</v>
      </c>
    </row>
    <row r="981" spans="1:8" ht="11.25" customHeight="1" x14ac:dyDescent="0.2">
      <c r="A981" s="21">
        <v>25</v>
      </c>
      <c r="B981" s="3" t="s">
        <v>11</v>
      </c>
      <c r="C981" s="29" t="s">
        <v>10</v>
      </c>
      <c r="D981" s="28" t="s">
        <v>10</v>
      </c>
      <c r="E981" s="19">
        <v>1</v>
      </c>
      <c r="F981" s="20">
        <v>176</v>
      </c>
      <c r="G981" s="18">
        <v>1</v>
      </c>
      <c r="H981" s="18">
        <v>176</v>
      </c>
    </row>
    <row r="982" spans="1:8" ht="11.25" customHeight="1" x14ac:dyDescent="0.2">
      <c r="A982" s="27">
        <v>26</v>
      </c>
      <c r="B982" s="25" t="s">
        <v>9</v>
      </c>
      <c r="C982" s="23">
        <v>1</v>
      </c>
      <c r="D982" s="24">
        <v>1</v>
      </c>
      <c r="E982" s="23">
        <v>2</v>
      </c>
      <c r="F982" s="24">
        <v>13</v>
      </c>
      <c r="G982" s="22">
        <v>3</v>
      </c>
      <c r="H982" s="22">
        <v>14</v>
      </c>
    </row>
    <row r="983" spans="1:8" ht="11.25" customHeight="1" x14ac:dyDescent="0.2">
      <c r="A983" s="21"/>
      <c r="B983" s="3"/>
      <c r="C983" s="19"/>
      <c r="D983" s="20"/>
      <c r="E983" s="19"/>
      <c r="F983" s="20"/>
      <c r="G983" s="18"/>
      <c r="H983" s="18"/>
    </row>
    <row r="984" spans="1:8" ht="11.25" customHeight="1" x14ac:dyDescent="0.2">
      <c r="A984" s="26"/>
      <c r="B984" s="25" t="s">
        <v>8</v>
      </c>
      <c r="C984" s="23">
        <f>SUM(C956,C958,C960,C966,C970,C971,C973,C976)</f>
        <v>665</v>
      </c>
      <c r="D984" s="24">
        <f>SUM(D956,D958,D960,D966,D970,D971,D973,D976)</f>
        <v>274656</v>
      </c>
      <c r="E984" s="23">
        <f>SUM(E956,E958,E960,E966,E970,E971,E973,E976)</f>
        <v>640</v>
      </c>
      <c r="F984" s="22">
        <f>SUM(F956,F958,F960,F966,F970,F971,F973,F976)</f>
        <v>156509</v>
      </c>
      <c r="G984" s="23">
        <f>SUM(G956,G958,G960,G966,G970,G971,G973,G976)</f>
        <v>1305</v>
      </c>
      <c r="H984" s="22">
        <f>SUM(H956,H958,H960,H966,H970,H971,H973,H976)</f>
        <v>431166</v>
      </c>
    </row>
    <row r="985" spans="1:8" ht="11.25" customHeight="1" x14ac:dyDescent="0.2">
      <c r="A985" s="21"/>
      <c r="B985" s="3" t="s">
        <v>7</v>
      </c>
      <c r="C985" s="19">
        <f>SUM(C959,C961,C963,C964,C975,C977,C979:C982)</f>
        <v>32</v>
      </c>
      <c r="D985" s="20">
        <f>SUM(D959,D961,D963,D964,D975,D977,D979:D982)</f>
        <v>54780</v>
      </c>
      <c r="E985" s="19">
        <f>SUM(E959,E961,E963,E964,E975,E977,E979:E982)</f>
        <v>77</v>
      </c>
      <c r="F985" s="18">
        <f>SUM(F959,F961,F963,F964,F975,F977,F979:F982)</f>
        <v>92109</v>
      </c>
      <c r="G985" s="19">
        <f>SUM(G959,G961,G963,G964,G975,G977,G979:G982)</f>
        <v>109</v>
      </c>
      <c r="H985" s="18">
        <f>SUM(H959,H961,H963,H964,H975,H977,H979:H982)</f>
        <v>146888</v>
      </c>
    </row>
    <row r="986" spans="1:8" ht="11.25" customHeight="1" x14ac:dyDescent="0.2">
      <c r="A986" s="26"/>
      <c r="B986" s="25" t="s">
        <v>6</v>
      </c>
      <c r="C986" s="23">
        <f>SUM(C955,C962,C965,C967:C969,C972,C974,C978)</f>
        <v>22</v>
      </c>
      <c r="D986" s="24">
        <f>SUM(D955,D962,D965,D967:D969,D972,D974,D978)</f>
        <v>51251</v>
      </c>
      <c r="E986" s="23">
        <f>SUM(E955,E962,E965,E967:E969,E972,E974,E978)</f>
        <v>42</v>
      </c>
      <c r="F986" s="22">
        <f>SUM(F955,F962,F965,F967:F969,F972,F974,F978)</f>
        <v>496685</v>
      </c>
      <c r="G986" s="23">
        <f>SUM(G955,G962,G965,G967:G969,G972,G974,G978)</f>
        <v>64</v>
      </c>
      <c r="H986" s="22">
        <f>SUM(H955,H962,H965,H967:H969,H972,H974,H978)</f>
        <v>547937</v>
      </c>
    </row>
    <row r="987" spans="1:8" ht="11.25" customHeight="1" x14ac:dyDescent="0.2">
      <c r="A987" s="21"/>
      <c r="B987" s="3"/>
      <c r="C987" s="19"/>
      <c r="D987" s="20"/>
      <c r="E987" s="19"/>
      <c r="F987" s="18"/>
      <c r="G987" s="19"/>
      <c r="H987" s="18"/>
    </row>
    <row r="988" spans="1:8" ht="11.25" customHeight="1" x14ac:dyDescent="0.2">
      <c r="A988" s="26"/>
      <c r="B988" s="25" t="s">
        <v>5</v>
      </c>
      <c r="C988" s="23">
        <f>SUM(C956,C957,C960,C963,C964,C966,C970,C971,C973,C976,C979)</f>
        <v>695</v>
      </c>
      <c r="D988" s="24">
        <f>SUM(D956,D957,D960,D963,D964,D966,D970,D971,D973,D976,D979)</f>
        <v>329019</v>
      </c>
      <c r="E988" s="23">
        <f>SUM(E956,E957,E960,E963,E964,E966,E970,E971,E973,E976,E979)</f>
        <v>691</v>
      </c>
      <c r="F988" s="22">
        <f>SUM(F956,F957,F960,F963,F964,F966,F970,F971,F973,F976,F979)</f>
        <v>198006</v>
      </c>
      <c r="G988" s="23">
        <f>SUM(G956,G957,G960,G963,G964,G966,G970,G971,G973,G976,G979)</f>
        <v>1386</v>
      </c>
      <c r="H988" s="22">
        <f>SUM(H956,H957,H960,H963,H964,H966,H970,H971,H973,H976,H979)</f>
        <v>527027</v>
      </c>
    </row>
    <row r="989" spans="1:8" ht="11.25" customHeight="1" x14ac:dyDescent="0.2">
      <c r="A989" s="21"/>
      <c r="B989" s="3" t="s">
        <v>4</v>
      </c>
      <c r="C989" s="19">
        <f>SUM(C955,C961,C962,C965,C967,C968,C969,C972,C974,C975,C977,C978,C980,C981,C982)</f>
        <v>24</v>
      </c>
      <c r="D989" s="20">
        <f>SUM(D955,D961,D962,D965,D967,D968,D969,D972,D974,D975,D977,D978,D980,D981,D982)</f>
        <v>51667</v>
      </c>
      <c r="E989" s="19">
        <f>SUM(E955,E961,E962,E965,E967,E968,E969,E972,E974,E975,E977,E978,E980,E981,E982)</f>
        <v>68</v>
      </c>
      <c r="F989" s="18">
        <f>SUM(F955,F961,F962,F965,F967,F968,F969,F972,F974,F975,F977,F978,F980,F981,F982)</f>
        <v>547297</v>
      </c>
      <c r="G989" s="19">
        <f>SUM(G955,G961,G962,G965,G967,G968,G969,G972,G974,G975,G977,G978,G980,G981,G982)</f>
        <v>92</v>
      </c>
      <c r="H989" s="18">
        <f>SUM(H955,H961,H962,H965,H967,H968,H969,H972,H974,H975,H977,H978,H980,H981,H982)</f>
        <v>598964</v>
      </c>
    </row>
    <row r="990" spans="1:8" ht="11.25" customHeight="1" thickBot="1" x14ac:dyDescent="0.25">
      <c r="A990" s="17"/>
      <c r="B990" s="16"/>
      <c r="C990" s="15"/>
      <c r="D990" s="14"/>
      <c r="E990" s="15"/>
      <c r="F990" s="14"/>
      <c r="G990" s="13"/>
      <c r="H990" s="13"/>
    </row>
    <row r="991" spans="1:8" ht="11.25" customHeight="1" thickBot="1" x14ac:dyDescent="0.25">
      <c r="A991" s="12"/>
      <c r="B991" s="12" t="s">
        <v>3</v>
      </c>
      <c r="C991" s="10">
        <f>SUM(C955:C957,C960:C982)</f>
        <v>719</v>
      </c>
      <c r="D991" s="11">
        <f>SUM(D955:D957,D960:D982)</f>
        <v>380686</v>
      </c>
      <c r="E991" s="10">
        <f>SUM(E955:E957,E960:E982)</f>
        <v>759</v>
      </c>
      <c r="F991" s="9">
        <f>SUM(F955:F957,F960:F982)</f>
        <v>745303</v>
      </c>
      <c r="G991" s="10">
        <f>SUM(G955:G957,G960:G982)</f>
        <v>1478</v>
      </c>
      <c r="H991" s="9">
        <f>SUM(H955:H957,H960:H982)</f>
        <v>1125991</v>
      </c>
    </row>
    <row r="992" spans="1:8" ht="7.5" customHeight="1" x14ac:dyDescent="0.2">
      <c r="A992" s="8"/>
      <c r="B992" s="8"/>
      <c r="C992" s="8"/>
      <c r="D992" s="8"/>
      <c r="E992" s="8"/>
      <c r="F992" s="8"/>
      <c r="G992" s="8"/>
      <c r="H992" s="8"/>
    </row>
    <row r="993" spans="1:33" ht="11.25" customHeight="1" x14ac:dyDescent="0.2">
      <c r="A993" s="4" t="s">
        <v>2</v>
      </c>
      <c r="B993" s="7" t="s">
        <v>1</v>
      </c>
      <c r="C993" s="6"/>
      <c r="D993" s="6"/>
      <c r="E993" s="5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1.25" customHeight="1" x14ac:dyDescent="0.2">
      <c r="B994" s="3" t="s">
        <v>0</v>
      </c>
      <c r="E994" s="2"/>
    </row>
  </sheetData>
  <mergeCells count="31">
    <mergeCell ref="B590:D590"/>
    <mergeCell ref="B640:D640"/>
    <mergeCell ref="B690:D690"/>
    <mergeCell ref="B143:D143"/>
    <mergeCell ref="B181:D181"/>
    <mergeCell ref="B440:D440"/>
    <mergeCell ref="B220:D220"/>
    <mergeCell ref="B260:D260"/>
    <mergeCell ref="B300:D300"/>
    <mergeCell ref="B32:D32"/>
    <mergeCell ref="B68:D68"/>
    <mergeCell ref="B540:D540"/>
    <mergeCell ref="B105:D105"/>
    <mergeCell ref="B490:D490"/>
    <mergeCell ref="B390:D390"/>
    <mergeCell ref="C850:D850"/>
    <mergeCell ref="E850:F850"/>
    <mergeCell ref="C952:D952"/>
    <mergeCell ref="E952:F952"/>
    <mergeCell ref="B945:D945"/>
    <mergeCell ref="B993:D993"/>
    <mergeCell ref="B340:D340"/>
    <mergeCell ref="B741:D741"/>
    <mergeCell ref="B792:D792"/>
    <mergeCell ref="B843:D843"/>
    <mergeCell ref="B894:D894"/>
    <mergeCell ref="G952:H952"/>
    <mergeCell ref="G850:H850"/>
    <mergeCell ref="C901:D901"/>
    <mergeCell ref="E901:F901"/>
    <mergeCell ref="G901:H901"/>
  </mergeCells>
  <hyperlinks>
    <hyperlink ref="B32:D32" r:id="rId1" display="EIA, Annual Coal Report" xr:uid="{BD072C8F-FAF6-49B8-91C1-249A7AF6630E}"/>
    <hyperlink ref="B68:D68" r:id="rId2" display="EIA, Annual Coal Report" xr:uid="{8DB0A719-DAEF-4BB1-8D77-619CD62B6D23}"/>
    <hyperlink ref="B105:D105" r:id="rId3" display="EIA, Annual Coal Report" xr:uid="{423E028B-2867-4331-B93E-718189D5DAE8}"/>
    <hyperlink ref="B143:D143" r:id="rId4" display="EIA, Annual Coal Report" xr:uid="{B40AC040-51B0-4F38-BBC5-593AEAB9B813}"/>
    <hyperlink ref="B181:D181" r:id="rId5" display="EIA, Annual Coal Report" xr:uid="{77AD9437-DFB3-4C65-969B-EDCFA99DC435}"/>
    <hyperlink ref="B220:D220" r:id="rId6" display="EIA, Annual Coal Report" xr:uid="{0FB9D178-E3A2-477E-AF0E-865836070439}"/>
    <hyperlink ref="B260:D260" r:id="rId7" display="EIA, Annual Coal Report" xr:uid="{26C7B4A3-7DE8-4EA3-8C5A-904625CA2823}"/>
    <hyperlink ref="B300:D300" r:id="rId8" display="EIA, Annual Coal Report" xr:uid="{0866CF97-4A69-4BB5-8484-BBEBFB69CB63}"/>
    <hyperlink ref="B340:D340" r:id="rId9" display="EIA, Annual Coal Report" xr:uid="{40830DAB-7803-4D12-99CC-6C339680882E}"/>
    <hyperlink ref="B390:D390" r:id="rId10" display="EIA, Annual Coal Report" xr:uid="{FB183F83-C972-4DAF-9AE6-E6FE8ACB1A67}"/>
    <hyperlink ref="B440:D440" r:id="rId11" display="EIA, Annual Coal Report" xr:uid="{74077729-B183-4AB0-A4DA-3F1437AFE152}"/>
    <hyperlink ref="B490:D490" r:id="rId12" display="EIA, Annual Coal Report" xr:uid="{CB44047C-620C-4ECD-B314-4DFB10D0D93E}"/>
    <hyperlink ref="B540:D540" r:id="rId13" display="EIA, Annual Coal Report" xr:uid="{92DD5FEF-5523-40D4-978C-FE8469DDF0A7}"/>
    <hyperlink ref="B590:D590" r:id="rId14" display="EIA, Annual Coal Report" xr:uid="{457F296B-6901-4608-8D0B-86259E67D06F}"/>
    <hyperlink ref="B640:D640" r:id="rId15" display="EIA, Annual Coal Report" xr:uid="{F089577C-A9F5-43D4-AE88-E16AA7E35ADE}"/>
    <hyperlink ref="B690:D690" r:id="rId16" display="EIA, Annual Coal Report" xr:uid="{DA521ACB-C4F6-46E5-AB20-A768BFBAD295}"/>
    <hyperlink ref="B741:D741" r:id="rId17" display="EIA, Annual Coal Report" xr:uid="{6E46E10E-7E58-4EBF-B928-3F2B1EADD463}"/>
    <hyperlink ref="B792:D792" r:id="rId18" display="EIA, Annual Coal Report" xr:uid="{B23E0EA6-4D9B-4AB0-B3A0-4AC66F46ED6F}"/>
    <hyperlink ref="B843:D843" r:id="rId19" display="EIA, Annual Coal Report" xr:uid="{2DE233ED-9E23-452B-9B0E-FEE34FB7A3CB}"/>
    <hyperlink ref="B894:D894" r:id="rId20" display="EIA, Annual Coal Report" xr:uid="{957816C0-4B9D-421D-AC03-C3ECC3A0EEC5}"/>
    <hyperlink ref="B945:D945" r:id="rId21" display="EIA, Annual Coal Report" xr:uid="{31481AED-44DB-46D1-B1CD-EF5B740740D5}"/>
    <hyperlink ref="B993:D993" r:id="rId22" display="EIA, Annual Coal Report" xr:uid="{97271740-B0CD-4757-A490-BBA338899A90}"/>
  </hyperlinks>
  <printOptions horizontalCentered="1"/>
  <pageMargins left="0.25" right="0.25" top="0.25" bottom="0.25" header="0.5" footer="0.5"/>
  <pageSetup orientation="portrait" r:id="rId23"/>
  <headerFooter alignWithMargins="0"/>
  <rowBreaks count="21" manualBreakCount="21">
    <brk id="36" max="7" man="1"/>
    <brk id="72" max="7" man="1"/>
    <brk id="109" max="7" man="1"/>
    <brk id="147" max="7" man="1"/>
    <brk id="185" max="7" man="1"/>
    <brk id="224" max="7" man="1"/>
    <brk id="264" max="7" man="1"/>
    <brk id="304" max="7" man="1"/>
    <brk id="344" max="7" man="1"/>
    <brk id="394" max="7" man="1"/>
    <brk id="444" max="7" man="1"/>
    <brk id="494" max="7" man="1"/>
    <brk id="544" max="7" man="1"/>
    <brk id="594" max="7" man="1"/>
    <brk id="644" max="7" man="1"/>
    <brk id="694" max="7" man="1"/>
    <brk id="745" max="7" man="1"/>
    <brk id="796" max="7" man="1"/>
    <brk id="847" max="7" man="1"/>
    <brk id="898" max="7" man="1"/>
    <brk id="9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2.6</vt:lpstr>
      <vt:lpstr>'T 2.6'!Print_Area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2024-04-17T22:09:28Z</dcterms:created>
  <dcterms:modified xsi:type="dcterms:W3CDTF">2024-04-17T22:09:44Z</dcterms:modified>
</cp:coreProperties>
</file>