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961BDD51-0409-4BE5-9E52-7FA6370976B6}" xr6:coauthVersionLast="47" xr6:coauthVersionMax="47" xr10:uidLastSave="{00000000-0000-0000-0000-000000000000}"/>
  <bookViews>
    <workbookView xWindow="-60" yWindow="-16440" windowWidth="29040" windowHeight="15720" xr2:uid="{2449D455-2777-4CDF-B4A9-CB72E44C7834}"/>
  </bookViews>
  <sheets>
    <sheet name="T 2.17 &amp; F 2.7" sheetId="1" r:id="rId1"/>
  </sheets>
  <definedNames>
    <definedName name="_xlnm.Print_Area" localSheetId="0">'T 2.17 &amp; F 2.7'!$A$1:$O$624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21" i="1" s="1"/>
  <c r="F7" i="1"/>
  <c r="T7" i="1"/>
  <c r="F8" i="1"/>
  <c r="F9" i="1"/>
  <c r="T9" i="1"/>
  <c r="F10" i="1"/>
  <c r="F11" i="1"/>
  <c r="T11" i="1"/>
  <c r="F12" i="1"/>
  <c r="F13" i="1"/>
  <c r="F14" i="1"/>
  <c r="F15" i="1"/>
  <c r="T10" i="1" s="1"/>
  <c r="B21" i="1"/>
  <c r="C21" i="1"/>
  <c r="D21" i="1"/>
  <c r="E21" i="1"/>
  <c r="F31" i="1"/>
  <c r="F32" i="1"/>
  <c r="F33" i="1"/>
  <c r="T36" i="1" s="1"/>
  <c r="F34" i="1"/>
  <c r="T35" i="1" s="1"/>
  <c r="T34" i="1"/>
  <c r="F35" i="1"/>
  <c r="F36" i="1"/>
  <c r="F37" i="1"/>
  <c r="T37" i="1"/>
  <c r="F38" i="1"/>
  <c r="T33" i="1" s="1"/>
  <c r="F39" i="1"/>
  <c r="B45" i="1"/>
  <c r="C45" i="1"/>
  <c r="D45" i="1"/>
  <c r="E45" i="1"/>
  <c r="F45" i="1"/>
  <c r="F55" i="1"/>
  <c r="F69" i="1" s="1"/>
  <c r="F56" i="1"/>
  <c r="F57" i="1"/>
  <c r="T57" i="1"/>
  <c r="F58" i="1"/>
  <c r="T58" i="1" s="1"/>
  <c r="F59" i="1"/>
  <c r="T59" i="1"/>
  <c r="F60" i="1"/>
  <c r="T60" i="1"/>
  <c r="F61" i="1"/>
  <c r="T61" i="1"/>
  <c r="F62" i="1"/>
  <c r="F63" i="1"/>
  <c r="B69" i="1"/>
  <c r="C69" i="1"/>
  <c r="D69" i="1"/>
  <c r="E69" i="1"/>
  <c r="F79" i="1"/>
  <c r="F91" i="1" s="1"/>
  <c r="F80" i="1"/>
  <c r="F81" i="1"/>
  <c r="T81" i="1"/>
  <c r="F82" i="1"/>
  <c r="T84" i="1" s="1"/>
  <c r="T82" i="1"/>
  <c r="F83" i="1"/>
  <c r="T83" i="1"/>
  <c r="F84" i="1"/>
  <c r="F85" i="1"/>
  <c r="T80" i="1" s="1"/>
  <c r="T85" i="1"/>
  <c r="B91" i="1"/>
  <c r="C91" i="1"/>
  <c r="D91" i="1"/>
  <c r="E91" i="1"/>
  <c r="F101" i="1"/>
  <c r="F102" i="1"/>
  <c r="F112" i="1" s="1"/>
  <c r="T102" i="1"/>
  <c r="F103" i="1"/>
  <c r="T103" i="1"/>
  <c r="F104" i="1"/>
  <c r="T104" i="1"/>
  <c r="F105" i="1"/>
  <c r="T105" i="1"/>
  <c r="F106" i="1"/>
  <c r="T106" i="1"/>
  <c r="T107" i="1"/>
  <c r="B112" i="1"/>
  <c r="C112" i="1"/>
  <c r="D112" i="1"/>
  <c r="E112" i="1"/>
  <c r="D122" i="1"/>
  <c r="F122" i="1"/>
  <c r="T127" i="1" s="1"/>
  <c r="D123" i="1"/>
  <c r="F123" i="1"/>
  <c r="T124" i="1" s="1"/>
  <c r="T123" i="1"/>
  <c r="D124" i="1"/>
  <c r="D134" i="1" s="1"/>
  <c r="D125" i="1"/>
  <c r="F125" i="1"/>
  <c r="T126" i="1" s="1"/>
  <c r="F126" i="1"/>
  <c r="T125" i="1" s="1"/>
  <c r="F127" i="1"/>
  <c r="B128" i="1"/>
  <c r="D128" i="1"/>
  <c r="T129" i="1"/>
  <c r="B134" i="1"/>
  <c r="C134" i="1"/>
  <c r="E134" i="1"/>
  <c r="F144" i="1"/>
  <c r="F145" i="1"/>
  <c r="T146" i="1" s="1"/>
  <c r="F146" i="1"/>
  <c r="T149" i="1" s="1"/>
  <c r="F147" i="1"/>
  <c r="T147" i="1" s="1"/>
  <c r="F148" i="1"/>
  <c r="T148" i="1"/>
  <c r="F149" i="1"/>
  <c r="T145" i="1" s="1"/>
  <c r="T150" i="1"/>
  <c r="B155" i="1"/>
  <c r="C155" i="1"/>
  <c r="D155" i="1"/>
  <c r="E155" i="1"/>
  <c r="F165" i="1"/>
  <c r="T169" i="1" s="1"/>
  <c r="F166" i="1"/>
  <c r="T166" i="1"/>
  <c r="F167" i="1"/>
  <c r="T167" i="1"/>
  <c r="F168" i="1"/>
  <c r="T168" i="1" s="1"/>
  <c r="F169" i="1"/>
  <c r="F170" i="1"/>
  <c r="T170" i="1"/>
  <c r="T171" i="1"/>
  <c r="T172" i="1"/>
  <c r="C176" i="1"/>
  <c r="E176" i="1"/>
  <c r="F186" i="1"/>
  <c r="F187" i="1"/>
  <c r="T189" i="1" s="1"/>
  <c r="F188" i="1"/>
  <c r="T188" i="1"/>
  <c r="F189" i="1"/>
  <c r="F190" i="1"/>
  <c r="T190" i="1" s="1"/>
  <c r="F191" i="1"/>
  <c r="T191" i="1"/>
  <c r="F192" i="1"/>
  <c r="T192" i="1"/>
  <c r="F193" i="1"/>
  <c r="T193" i="1"/>
  <c r="B199" i="1"/>
  <c r="C199" i="1"/>
  <c r="D199" i="1"/>
  <c r="E199" i="1"/>
  <c r="F209" i="1"/>
  <c r="T217" i="1" s="1"/>
  <c r="F210" i="1"/>
  <c r="F211" i="1"/>
  <c r="T216" i="1" s="1"/>
  <c r="F212" i="1"/>
  <c r="F213" i="1"/>
  <c r="F214" i="1"/>
  <c r="T214" i="1"/>
  <c r="F215" i="1"/>
  <c r="T215" i="1"/>
  <c r="F216" i="1"/>
  <c r="F217" i="1"/>
  <c r="T213" i="1" s="1"/>
  <c r="F218" i="1"/>
  <c r="T218" i="1"/>
  <c r="B224" i="1"/>
  <c r="C224" i="1"/>
  <c r="D224" i="1"/>
  <c r="E224" i="1"/>
  <c r="F234" i="1"/>
  <c r="T246" i="1" s="1"/>
  <c r="F235" i="1"/>
  <c r="T244" i="1" s="1"/>
  <c r="F236" i="1"/>
  <c r="T242" i="1" s="1"/>
  <c r="F237" i="1"/>
  <c r="F238" i="1"/>
  <c r="F239" i="1"/>
  <c r="F240" i="1"/>
  <c r="F241" i="1"/>
  <c r="T241" i="1"/>
  <c r="F242" i="1"/>
  <c r="F243" i="1"/>
  <c r="T243" i="1"/>
  <c r="F244" i="1"/>
  <c r="F245" i="1"/>
  <c r="T245" i="1"/>
  <c r="T247" i="1"/>
  <c r="B251" i="1"/>
  <c r="C251" i="1"/>
  <c r="D251" i="1"/>
  <c r="E251" i="1"/>
  <c r="F251" i="1"/>
  <c r="F261" i="1"/>
  <c r="T272" i="1" s="1"/>
  <c r="F262" i="1"/>
  <c r="F277" i="1" s="1"/>
  <c r="F263" i="1"/>
  <c r="F264" i="1"/>
  <c r="F265" i="1"/>
  <c r="T274" i="1" s="1"/>
  <c r="F266" i="1"/>
  <c r="F267" i="1"/>
  <c r="F268" i="1"/>
  <c r="F269" i="1"/>
  <c r="T269" i="1"/>
  <c r="F270" i="1"/>
  <c r="T270" i="1"/>
  <c r="F271" i="1"/>
  <c r="T271" i="1"/>
  <c r="T273" i="1"/>
  <c r="T275" i="1"/>
  <c r="E277" i="1"/>
  <c r="F287" i="1"/>
  <c r="F288" i="1"/>
  <c r="F289" i="1"/>
  <c r="T296" i="1" s="1"/>
  <c r="F290" i="1"/>
  <c r="F291" i="1"/>
  <c r="F292" i="1"/>
  <c r="F293" i="1"/>
  <c r="T298" i="1" s="1"/>
  <c r="F294" i="1"/>
  <c r="F295" i="1"/>
  <c r="T295" i="1"/>
  <c r="F296" i="1"/>
  <c r="F297" i="1"/>
  <c r="T297" i="1"/>
  <c r="F298" i="1"/>
  <c r="F299" i="1"/>
  <c r="T294" i="1" s="1"/>
  <c r="T299" i="1"/>
  <c r="F300" i="1"/>
  <c r="T300" i="1"/>
  <c r="D306" i="1"/>
  <c r="E306" i="1"/>
  <c r="B316" i="1"/>
  <c r="F316" i="1"/>
  <c r="T326" i="1" s="1"/>
  <c r="D317" i="1"/>
  <c r="D339" i="1" s="1"/>
  <c r="F317" i="1"/>
  <c r="B318" i="1"/>
  <c r="D318" i="1"/>
  <c r="F318" i="1" s="1"/>
  <c r="T324" i="1" s="1"/>
  <c r="F319" i="1"/>
  <c r="F320" i="1"/>
  <c r="D321" i="1"/>
  <c r="F321" i="1" s="1"/>
  <c r="E321" i="1"/>
  <c r="F322" i="1"/>
  <c r="B323" i="1"/>
  <c r="F323" i="1" s="1"/>
  <c r="T328" i="1" s="1"/>
  <c r="D324" i="1"/>
  <c r="F324" i="1"/>
  <c r="B326" i="1"/>
  <c r="F326" i="1"/>
  <c r="B327" i="1"/>
  <c r="F327" i="1"/>
  <c r="B328" i="1"/>
  <c r="F328" i="1" s="1"/>
  <c r="T325" i="1" s="1"/>
  <c r="D328" i="1"/>
  <c r="D329" i="1"/>
  <c r="F329" i="1" s="1"/>
  <c r="T329" i="1"/>
  <c r="B330" i="1"/>
  <c r="F330" i="1" s="1"/>
  <c r="T327" i="1" s="1"/>
  <c r="D331" i="1"/>
  <c r="F331" i="1"/>
  <c r="B332" i="1"/>
  <c r="F332" i="1" s="1"/>
  <c r="T323" i="1" s="1"/>
  <c r="D332" i="1"/>
  <c r="B333" i="1"/>
  <c r="F333" i="1" s="1"/>
  <c r="B339" i="1"/>
  <c r="E339" i="1"/>
  <c r="F351" i="1"/>
  <c r="F352" i="1"/>
  <c r="F353" i="1"/>
  <c r="F375" i="1" s="1"/>
  <c r="F354" i="1"/>
  <c r="T359" i="1" s="1"/>
  <c r="F355" i="1"/>
  <c r="F356" i="1"/>
  <c r="F357" i="1"/>
  <c r="F359" i="1"/>
  <c r="F360" i="1"/>
  <c r="F361" i="1"/>
  <c r="T361" i="1"/>
  <c r="F362" i="1"/>
  <c r="T363" i="1" s="1"/>
  <c r="F363" i="1"/>
  <c r="F364" i="1"/>
  <c r="T360" i="1" s="1"/>
  <c r="T364" i="1"/>
  <c r="F365" i="1"/>
  <c r="F366" i="1"/>
  <c r="T362" i="1" s="1"/>
  <c r="F367" i="1"/>
  <c r="T358" i="1" s="1"/>
  <c r="F368" i="1"/>
  <c r="F369" i="1"/>
  <c r="B375" i="1"/>
  <c r="D375" i="1"/>
  <c r="E375" i="1"/>
  <c r="F387" i="1"/>
  <c r="F388" i="1"/>
  <c r="T392" i="1" s="1"/>
  <c r="T397" i="1" s="1"/>
  <c r="F389" i="1"/>
  <c r="F390" i="1"/>
  <c r="F391" i="1"/>
  <c r="T391" i="1"/>
  <c r="F392" i="1"/>
  <c r="F393" i="1"/>
  <c r="F394" i="1"/>
  <c r="F395" i="1"/>
  <c r="T393" i="1" s="1"/>
  <c r="T395" i="1"/>
  <c r="T396" i="1"/>
  <c r="F397" i="1"/>
  <c r="F398" i="1"/>
  <c r="T394" i="1" s="1"/>
  <c r="F400" i="1"/>
  <c r="F419" i="1"/>
  <c r="F420" i="1"/>
  <c r="F440" i="1" s="1"/>
  <c r="T436" i="1" s="1"/>
  <c r="F421" i="1"/>
  <c r="F422" i="1"/>
  <c r="F423" i="1"/>
  <c r="F424" i="1"/>
  <c r="F426" i="1"/>
  <c r="F427" i="1"/>
  <c r="F428" i="1"/>
  <c r="F429" i="1"/>
  <c r="F430" i="1"/>
  <c r="T430" i="1"/>
  <c r="F431" i="1"/>
  <c r="T431" i="1"/>
  <c r="F432" i="1"/>
  <c r="T432" i="1"/>
  <c r="F433" i="1"/>
  <c r="T433" i="1"/>
  <c r="T434" i="1"/>
  <c r="T435" i="1"/>
  <c r="B440" i="1"/>
  <c r="D440" i="1"/>
  <c r="E440" i="1"/>
  <c r="F452" i="1"/>
  <c r="F453" i="1"/>
  <c r="F454" i="1"/>
  <c r="F473" i="1" s="1"/>
  <c r="T461" i="1" s="1"/>
  <c r="F455" i="1"/>
  <c r="T455" i="1"/>
  <c r="F456" i="1"/>
  <c r="F457" i="1"/>
  <c r="T457" i="1"/>
  <c r="F458" i="1"/>
  <c r="F459" i="1"/>
  <c r="T459" i="1"/>
  <c r="F460" i="1"/>
  <c r="T460" i="1"/>
  <c r="F462" i="1"/>
  <c r="F463" i="1"/>
  <c r="T456" i="1" s="1"/>
  <c r="F464" i="1"/>
  <c r="F465" i="1"/>
  <c r="F466" i="1"/>
  <c r="T458" i="1" s="1"/>
  <c r="B473" i="1"/>
  <c r="D473" i="1"/>
  <c r="E473" i="1"/>
  <c r="T489" i="1"/>
  <c r="T490" i="1"/>
  <c r="T491" i="1"/>
  <c r="T492" i="1"/>
  <c r="T493" i="1"/>
  <c r="T494" i="1"/>
  <c r="F505" i="1"/>
  <c r="T495" i="1" s="1"/>
  <c r="F517" i="1"/>
  <c r="F518" i="1"/>
  <c r="T522" i="1" s="1"/>
  <c r="F519" i="1"/>
  <c r="F520" i="1"/>
  <c r="T520" i="1"/>
  <c r="F521" i="1"/>
  <c r="F522" i="1"/>
  <c r="F523" i="1"/>
  <c r="T524" i="1"/>
  <c r="F525" i="1"/>
  <c r="T525" i="1"/>
  <c r="F526" i="1"/>
  <c r="F527" i="1"/>
  <c r="F529" i="1"/>
  <c r="T521" i="1" s="1"/>
  <c r="F530" i="1"/>
  <c r="F531" i="1"/>
  <c r="F533" i="1"/>
  <c r="T523" i="1" s="1"/>
  <c r="F534" i="1"/>
  <c r="F535" i="1"/>
  <c r="F536" i="1"/>
  <c r="B541" i="1"/>
  <c r="D541" i="1"/>
  <c r="E541" i="1"/>
  <c r="F541" i="1"/>
  <c r="T526" i="1" s="1"/>
  <c r="F553" i="1"/>
  <c r="F554" i="1"/>
  <c r="F555" i="1"/>
  <c r="F556" i="1"/>
  <c r="F578" i="1" s="1"/>
  <c r="F557" i="1"/>
  <c r="F558" i="1"/>
  <c r="T565" i="1" s="1"/>
  <c r="F559" i="1"/>
  <c r="F560" i="1"/>
  <c r="F561" i="1"/>
  <c r="F562" i="1"/>
  <c r="T562" i="1"/>
  <c r="F563" i="1"/>
  <c r="T563" i="1"/>
  <c r="F564" i="1"/>
  <c r="F565" i="1"/>
  <c r="F566" i="1"/>
  <c r="T566" i="1"/>
  <c r="F567" i="1"/>
  <c r="F568" i="1"/>
  <c r="F569" i="1"/>
  <c r="T564" i="1" s="1"/>
  <c r="F570" i="1"/>
  <c r="T561" i="1" s="1"/>
  <c r="F571" i="1"/>
  <c r="F572" i="1"/>
  <c r="B578" i="1"/>
  <c r="D578" i="1"/>
  <c r="E578" i="1"/>
  <c r="F591" i="1"/>
  <c r="F619" i="1" s="1"/>
  <c r="T608" i="1" s="1"/>
  <c r="F592" i="1"/>
  <c r="F593" i="1"/>
  <c r="F594" i="1"/>
  <c r="F595" i="1"/>
  <c r="F596" i="1"/>
  <c r="F597" i="1"/>
  <c r="F599" i="1"/>
  <c r="F600" i="1"/>
  <c r="F601" i="1"/>
  <c r="F602" i="1"/>
  <c r="T603" i="1"/>
  <c r="F604" i="1"/>
  <c r="T604" i="1"/>
  <c r="F605" i="1"/>
  <c r="T605" i="1"/>
  <c r="F606" i="1"/>
  <c r="T606" i="1"/>
  <c r="F607" i="1"/>
  <c r="T607" i="1"/>
  <c r="F608" i="1"/>
  <c r="F609" i="1"/>
  <c r="F610" i="1"/>
  <c r="F611" i="1"/>
  <c r="T602" i="1" s="1"/>
  <c r="F612" i="1"/>
  <c r="F613" i="1"/>
  <c r="F614" i="1"/>
  <c r="B619" i="1"/>
  <c r="C619" i="1"/>
  <c r="D619" i="1"/>
  <c r="E619" i="1"/>
  <c r="T365" i="1" l="1"/>
  <c r="T194" i="1"/>
  <c r="T567" i="1"/>
  <c r="T248" i="1"/>
  <c r="T276" i="1"/>
  <c r="F224" i="1"/>
  <c r="T219" i="1" s="1"/>
  <c r="F155" i="1"/>
  <c r="F306" i="1"/>
  <c r="T301" i="1" s="1"/>
  <c r="T8" i="1"/>
  <c r="F339" i="1"/>
  <c r="T330" i="1" s="1"/>
  <c r="F124" i="1"/>
  <c r="T128" i="1" s="1"/>
  <c r="F134" i="1" l="1"/>
</calcChain>
</file>

<file path=xl/sharedStrings.xml><?xml version="1.0" encoding="utf-8"?>
<sst xmlns="http://schemas.openxmlformats.org/spreadsheetml/2006/main" count="1741" uniqueCount="78">
  <si>
    <t>EIA, Annual Coal Distribution</t>
  </si>
  <si>
    <t>Source:</t>
  </si>
  <si>
    <r>
      <t>1</t>
    </r>
    <r>
      <rPr>
        <sz val="8"/>
        <rFont val="Times New Roman"/>
        <family val="1"/>
      </rPr>
      <t>EIA seems to be reporting coal sent to IPP as coal going to California.  IPP is owned in part by the City of Los Angeles, but is located in Utah.</t>
    </r>
  </si>
  <si>
    <t>*Amounts less than 500 tons</t>
  </si>
  <si>
    <t>Total</t>
  </si>
  <si>
    <t>--</t>
  </si>
  <si>
    <t>Overseas exports</t>
  </si>
  <si>
    <t>*</t>
  </si>
  <si>
    <t>Wyoming</t>
  </si>
  <si>
    <t>Wisconsin</t>
  </si>
  <si>
    <t>Washington</t>
  </si>
  <si>
    <t>Virginia</t>
  </si>
  <si>
    <t>Utah</t>
  </si>
  <si>
    <t>Texas</t>
  </si>
  <si>
    <t>Tennessee</t>
  </si>
  <si>
    <t>Other</t>
  </si>
  <si>
    <t>Oregon</t>
  </si>
  <si>
    <t>Exports</t>
  </si>
  <si>
    <t>Ohio</t>
  </si>
  <si>
    <t>Missouri</t>
  </si>
  <si>
    <t>New York</t>
  </si>
  <si>
    <t>New Jersey</t>
  </si>
  <si>
    <t>Nevada</t>
  </si>
  <si>
    <t>California</t>
  </si>
  <si>
    <t>Montana</t>
  </si>
  <si>
    <t>Data for Graph</t>
  </si>
  <si>
    <t>Minnesota</t>
  </si>
  <si>
    <t>Michigan</t>
  </si>
  <si>
    <t>Louisiana</t>
  </si>
  <si>
    <t>Kansas</t>
  </si>
  <si>
    <t>Iowa</t>
  </si>
  <si>
    <t>Indiana</t>
  </si>
  <si>
    <t>Illinois</t>
  </si>
  <si>
    <t>Idaho</t>
  </si>
  <si>
    <t>Colorado</t>
  </si>
  <si>
    <r>
      <t>California</t>
    </r>
    <r>
      <rPr>
        <vertAlign val="superscript"/>
        <sz val="8"/>
        <rFont val="Times New Roman"/>
        <family val="1"/>
      </rPr>
      <t>1</t>
    </r>
  </si>
  <si>
    <t>Arizona</t>
  </si>
  <si>
    <t>Residential &amp; Commercial</t>
  </si>
  <si>
    <t>Other Industrial</t>
  </si>
  <si>
    <t>Coke Plants</t>
  </si>
  <si>
    <t>Electric Utilities</t>
  </si>
  <si>
    <t>State</t>
  </si>
  <si>
    <t>Thousand Short Tons</t>
  </si>
  <si>
    <t>Distribution of Utah Coal by Destination and End Use, 2001</t>
  </si>
  <si>
    <t>Table 2.17</t>
  </si>
  <si>
    <t>Unknown State</t>
  </si>
  <si>
    <t>Nebraska</t>
  </si>
  <si>
    <t>Alabama</t>
  </si>
  <si>
    <t>Distribution of Utah Coal by Destination and End Use, 2002</t>
  </si>
  <si>
    <t>Pennsylvania</t>
  </si>
  <si>
    <t>Coke                      Plants</t>
  </si>
  <si>
    <t>Distribution of Utah Coal by Destination and End Use, 2003</t>
  </si>
  <si>
    <t>Unknown</t>
  </si>
  <si>
    <t>Distribution of Utah Coal by Destination and End Use, 2004</t>
  </si>
  <si>
    <t>Distribution of Utah Coal by Destination and End Use, 2005</t>
  </si>
  <si>
    <t>Distribution of Utah Coal by Destination and End Use, 2006</t>
  </si>
  <si>
    <t>New Mexico</t>
  </si>
  <si>
    <t>Georgia</t>
  </si>
  <si>
    <t>Distribution of Utah Coal by Destination and End Use, 2007</t>
  </si>
  <si>
    <t>Kentucky</t>
  </si>
  <si>
    <t>Arkansas</t>
  </si>
  <si>
    <t>Distribution of Utah Coal by Destination and End Use, 2008</t>
  </si>
  <si>
    <t>Florida</t>
  </si>
  <si>
    <t>Distribution of Utah Coal by Destination and End Use, 2009</t>
  </si>
  <si>
    <t>Distribution of Utah Coal by Destination and End Use, 2010</t>
  </si>
  <si>
    <t>Distribution of Utah Coal by Destination and End Use, 2011</t>
  </si>
  <si>
    <t>Distribution of Utah Coal by Destination and End Use, 2012</t>
  </si>
  <si>
    <t>Distribution of Utah Coal by Destination and End Use, 2013</t>
  </si>
  <si>
    <t>Distribution of Utah Coal by Destination and End Use, 2014</t>
  </si>
  <si>
    <t>Distribution of Utah Coal by Destination and End Use, 2015</t>
  </si>
  <si>
    <t>Distribution of Utah Coal by Destination and End Use, 2016</t>
  </si>
  <si>
    <t>Distribution of Utah Coal by Destination and End Use, 2017</t>
  </si>
  <si>
    <t>Distribution of Utah Coal by Destination and End Use, 2018</t>
  </si>
  <si>
    <t>Distribution of Utah Coal by Destination and End Use, 2019</t>
  </si>
  <si>
    <t>Oklahoma</t>
  </si>
  <si>
    <t>Distribution of Utah Coal by Destination and End Use, 2020</t>
  </si>
  <si>
    <t>Distribution of Utah Coal by Destination and End Use, 2021</t>
  </si>
  <si>
    <t>Distribution of Utah Coal by Destination and End Use,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</si>
</sst>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color rgb="FFFF0000"/>
      <name val="Times New Roman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" fontId="1" fillId="2" borderId="0"/>
    <xf numFmtId="0" fontId="1" fillId="2" borderId="0"/>
    <xf numFmtId="0" fontId="1" fillId="2" borderId="0"/>
    <xf numFmtId="0" fontId="1" fillId="2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6" fillId="0" borderId="0" xfId="0" applyFont="1" applyAlignment="1">
      <alignment vertical="center" wrapText="1"/>
    </xf>
    <xf numFmtId="164" fontId="2" fillId="0" borderId="0" xfId="2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2" applyFont="1" applyFill="1" applyAlignment="1">
      <alignment vertical="center"/>
    </xf>
    <xf numFmtId="3" fontId="7" fillId="0" borderId="1" xfId="3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left" vertical="center" wrapText="1"/>
    </xf>
    <xf numFmtId="3" fontId="7" fillId="3" borderId="2" xfId="3" applyNumberFormat="1" applyFont="1" applyFill="1" applyBorder="1" applyAlignment="1">
      <alignment horizontal="right" vertical="center"/>
    </xf>
    <xf numFmtId="3" fontId="7" fillId="3" borderId="2" xfId="3" quotePrefix="1" applyNumberFormat="1" applyFont="1" applyFill="1" applyBorder="1" applyAlignment="1">
      <alignment horizontal="right" vertical="center"/>
    </xf>
    <xf numFmtId="0" fontId="7" fillId="3" borderId="2" xfId="3" applyFont="1" applyFill="1" applyBorder="1" applyAlignment="1">
      <alignment horizontal="left" vertical="center"/>
    </xf>
    <xf numFmtId="3" fontId="5" fillId="0" borderId="0" xfId="3" applyNumberFormat="1" applyFont="1" applyFill="1" applyAlignment="1">
      <alignment horizontal="right" vertical="center"/>
    </xf>
    <xf numFmtId="3" fontId="5" fillId="0" borderId="0" xfId="3" quotePrefix="1" applyNumberFormat="1" applyFont="1" applyFill="1" applyAlignment="1">
      <alignment horizontal="right" vertical="center"/>
    </xf>
    <xf numFmtId="0" fontId="5" fillId="0" borderId="0" xfId="3" applyFont="1" applyFill="1" applyAlignment="1">
      <alignment horizontal="left" vertical="center"/>
    </xf>
    <xf numFmtId="3" fontId="5" fillId="3" borderId="0" xfId="3" applyNumberFormat="1" applyFont="1" applyFill="1" applyAlignment="1">
      <alignment horizontal="right" vertical="center"/>
    </xf>
    <xf numFmtId="3" fontId="5" fillId="3" borderId="0" xfId="3" quotePrefix="1" applyNumberFormat="1" applyFont="1" applyFill="1" applyAlignment="1">
      <alignment horizontal="right" vertical="center"/>
    </xf>
    <xf numFmtId="0" fontId="5" fillId="3" borderId="0" xfId="3" applyFont="1" applyFill="1" applyAlignment="1">
      <alignment horizontal="left" vertical="center"/>
    </xf>
    <xf numFmtId="3" fontId="8" fillId="0" borderId="0" xfId="3" applyNumberFormat="1" applyFont="1" applyFill="1" applyAlignment="1">
      <alignment horizontal="right" vertical="center"/>
    </xf>
    <xf numFmtId="0" fontId="8" fillId="0" borderId="0" xfId="3" applyFont="1" applyFill="1" applyAlignment="1">
      <alignment horizontal="left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" fontId="7" fillId="0" borderId="5" xfId="3" applyNumberFormat="1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left" vertical="center"/>
    </xf>
    <xf numFmtId="3" fontId="7" fillId="0" borderId="7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4" borderId="1" xfId="4" applyFont="1" applyFill="1" applyBorder="1" applyAlignment="1">
      <alignment horizontal="right" vertical="center" wrapText="1"/>
    </xf>
    <xf numFmtId="0" fontId="10" fillId="4" borderId="1" xfId="4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12" fillId="0" borderId="0" xfId="5" applyFont="1" applyFill="1" applyAlignment="1">
      <alignment vertical="center"/>
    </xf>
    <xf numFmtId="0" fontId="13" fillId="0" borderId="0" xfId="4" applyFont="1" applyFill="1" applyAlignment="1">
      <alignment vertical="center"/>
    </xf>
    <xf numFmtId="1" fontId="2" fillId="0" borderId="0" xfId="2" applyNumberFormat="1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3" fontId="7" fillId="0" borderId="2" xfId="3" applyNumberFormat="1" applyFont="1" applyFill="1" applyBorder="1" applyAlignment="1">
      <alignment horizontal="right" vertical="center"/>
    </xf>
    <xf numFmtId="3" fontId="7" fillId="0" borderId="2" xfId="3" quotePrefix="1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horizontal="left" vertical="center" wrapText="1"/>
    </xf>
    <xf numFmtId="0" fontId="7" fillId="0" borderId="2" xfId="4" quotePrefix="1" applyFont="1" applyFill="1" applyBorder="1" applyAlignment="1">
      <alignment horizontal="right" vertical="center" wrapText="1"/>
    </xf>
    <xf numFmtId="0" fontId="7" fillId="0" borderId="2" xfId="3" applyFont="1" applyFill="1" applyBorder="1" applyAlignment="1">
      <alignment horizontal="left" vertical="center"/>
    </xf>
    <xf numFmtId="0" fontId="5" fillId="3" borderId="0" xfId="4" quotePrefix="1" applyFont="1" applyFill="1" applyAlignment="1">
      <alignment horizontal="right" vertical="center" wrapText="1"/>
    </xf>
    <xf numFmtId="0" fontId="5" fillId="0" borderId="0" xfId="4" quotePrefix="1" applyFont="1" applyFill="1" applyAlignment="1">
      <alignment horizontal="right" vertical="center" wrapText="1"/>
    </xf>
    <xf numFmtId="3" fontId="5" fillId="3" borderId="0" xfId="4" applyNumberFormat="1" applyFont="1" applyFill="1" applyAlignment="1">
      <alignment horizontal="right" vertical="center" wrapText="1"/>
    </xf>
    <xf numFmtId="3" fontId="5" fillId="0" borderId="0" xfId="4" applyNumberFormat="1" applyFont="1" applyFill="1" applyAlignment="1">
      <alignment horizontal="right" vertical="center" wrapText="1"/>
    </xf>
    <xf numFmtId="3" fontId="8" fillId="3" borderId="0" xfId="4" applyNumberFormat="1" applyFont="1" applyFill="1" applyAlignment="1">
      <alignment horizontal="right" vertical="center" wrapText="1"/>
    </xf>
    <xf numFmtId="3" fontId="8" fillId="3" borderId="0" xfId="3" applyNumberFormat="1" applyFont="1" applyFill="1" applyAlignment="1">
      <alignment horizontal="right" vertical="center"/>
    </xf>
    <xf numFmtId="0" fontId="8" fillId="3" borderId="0" xfId="4" quotePrefix="1" applyFont="1" applyFill="1" applyAlignment="1">
      <alignment horizontal="right" vertical="center" wrapText="1"/>
    </xf>
    <xf numFmtId="0" fontId="8" fillId="3" borderId="0" xfId="3" applyFont="1" applyFill="1" applyAlignment="1">
      <alignment horizontal="left" vertical="center"/>
    </xf>
    <xf numFmtId="0" fontId="5" fillId="0" borderId="0" xfId="4" applyFont="1" applyFill="1" applyAlignment="1">
      <alignment horizontal="right" vertical="center" wrapText="1"/>
    </xf>
    <xf numFmtId="0" fontId="5" fillId="0" borderId="0" xfId="4" applyFont="1" applyFill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7" fillId="3" borderId="2" xfId="4" quotePrefix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8" fillId="3" borderId="0" xfId="3" quotePrefix="1" applyNumberFormat="1" applyFont="1" applyFill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4" fillId="3" borderId="0" xfId="3" quotePrefix="1" applyNumberFormat="1" applyFont="1" applyFill="1" applyAlignment="1">
      <alignment horizontal="right" vertical="center"/>
    </xf>
    <xf numFmtId="3" fontId="5" fillId="3" borderId="2" xfId="3" quotePrefix="1" applyNumberFormat="1" applyFont="1" applyFill="1" applyBorder="1" applyAlignment="1">
      <alignment horizontal="right" vertical="center"/>
    </xf>
    <xf numFmtId="3" fontId="5" fillId="3" borderId="2" xfId="4" quotePrefix="1" applyNumberFormat="1" applyFont="1" applyFill="1" applyBorder="1" applyAlignment="1">
      <alignment horizontal="right" vertical="center" wrapText="1"/>
    </xf>
    <xf numFmtId="0" fontId="5" fillId="3" borderId="2" xfId="3" applyFont="1" applyFill="1" applyBorder="1" applyAlignment="1">
      <alignment horizontal="left" vertical="center"/>
    </xf>
    <xf numFmtId="3" fontId="5" fillId="0" borderId="0" xfId="4" quotePrefix="1" applyNumberFormat="1" applyFont="1" applyFill="1" applyAlignment="1">
      <alignment horizontal="right" vertical="center" wrapText="1"/>
    </xf>
    <xf numFmtId="3" fontId="5" fillId="3" borderId="0" xfId="4" quotePrefix="1" applyNumberFormat="1" applyFont="1" applyFill="1" applyAlignment="1">
      <alignment horizontal="right" vertical="center" wrapText="1"/>
    </xf>
    <xf numFmtId="3" fontId="8" fillId="0" borderId="0" xfId="3" quotePrefix="1" applyNumberFormat="1" applyFont="1" applyFill="1" applyAlignment="1">
      <alignment horizontal="right" vertical="center"/>
    </xf>
    <xf numFmtId="0" fontId="15" fillId="0" borderId="0" xfId="0" applyFont="1" applyAlignment="1">
      <alignment vertical="center" wrapText="1"/>
    </xf>
    <xf numFmtId="3" fontId="7" fillId="0" borderId="2" xfId="4" quotePrefix="1" applyNumberFormat="1" applyFont="1" applyFill="1" applyBorder="1" applyAlignment="1">
      <alignment horizontal="right" vertical="center" wrapText="1"/>
    </xf>
    <xf numFmtId="0" fontId="5" fillId="0" borderId="0" xfId="3" applyFont="1" applyFill="1" applyAlignment="1">
      <alignment vertical="center"/>
    </xf>
    <xf numFmtId="0" fontId="5" fillId="3" borderId="0" xfId="3" applyFont="1" applyFill="1" applyAlignment="1">
      <alignment vertical="center"/>
    </xf>
    <xf numFmtId="3" fontId="8" fillId="0" borderId="0" xfId="4" quotePrefix="1" applyNumberFormat="1" applyFont="1" applyFill="1" applyAlignment="1">
      <alignment horizontal="right" vertical="center" wrapText="1"/>
    </xf>
    <xf numFmtId="0" fontId="8" fillId="0" borderId="0" xfId="3" applyFont="1" applyFill="1" applyAlignment="1">
      <alignment vertical="center"/>
    </xf>
    <xf numFmtId="3" fontId="7" fillId="3" borderId="2" xfId="4" quotePrefix="1" applyNumberFormat="1" applyFont="1" applyFill="1" applyBorder="1" applyAlignment="1">
      <alignment horizontal="right" vertical="center" wrapText="1"/>
    </xf>
    <xf numFmtId="3" fontId="8" fillId="3" borderId="0" xfId="4" quotePrefix="1" applyNumberFormat="1" applyFont="1" applyFill="1" applyAlignment="1">
      <alignment horizontal="right" vertical="center" wrapText="1"/>
    </xf>
    <xf numFmtId="0" fontId="8" fillId="3" borderId="0" xfId="3" applyFont="1" applyFill="1" applyAlignment="1">
      <alignment vertical="center"/>
    </xf>
    <xf numFmtId="3" fontId="14" fillId="0" borderId="0" xfId="4" quotePrefix="1" applyNumberFormat="1" applyFont="1" applyFill="1" applyAlignment="1">
      <alignment horizontal="right" vertical="center" wrapText="1"/>
    </xf>
    <xf numFmtId="3" fontId="5" fillId="0" borderId="2" xfId="4" quotePrefix="1" applyNumberFormat="1" applyFont="1" applyFill="1" applyBorder="1" applyAlignment="1">
      <alignment horizontal="right" vertical="center" wrapText="1"/>
    </xf>
    <xf numFmtId="3" fontId="5" fillId="0" borderId="2" xfId="3" quotePrefix="1" applyNumberFormat="1" applyFont="1" applyFill="1" applyBorder="1" applyAlignment="1">
      <alignment horizontal="right" vertical="center"/>
    </xf>
    <xf numFmtId="0" fontId="5" fillId="0" borderId="2" xfId="3" applyFont="1" applyFill="1" applyBorder="1" applyAlignment="1">
      <alignment horizontal="left" vertical="center"/>
    </xf>
    <xf numFmtId="3" fontId="14" fillId="3" borderId="0" xfId="4" quotePrefix="1" applyNumberFormat="1" applyFont="1" applyFill="1" applyAlignment="1">
      <alignment horizontal="right" vertical="center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3" xfId="3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left" vertical="center"/>
    </xf>
    <xf numFmtId="1" fontId="5" fillId="0" borderId="0" xfId="4" applyNumberFormat="1" applyFont="1" applyFill="1" applyAlignment="1">
      <alignment horizontal="right" vertical="center" wrapText="1"/>
    </xf>
    <xf numFmtId="3" fontId="14" fillId="3" borderId="0" xfId="3" applyNumberFormat="1" applyFont="1" applyFill="1" applyAlignment="1">
      <alignment horizontal="right" vertical="center"/>
    </xf>
    <xf numFmtId="0" fontId="14" fillId="3" borderId="0" xfId="3" applyFont="1" applyFill="1" applyAlignment="1">
      <alignment vertical="center"/>
    </xf>
  </cellXfs>
  <cellStyles count="6">
    <cellStyle name="Comma0" xfId="2" xr:uid="{54F25862-2A52-477D-B64E-019D644A4F57}"/>
    <cellStyle name="F5" xfId="5" xr:uid="{9A0D8939-CDCE-46F4-9EA9-6AAA4A77A36B}"/>
    <cellStyle name="F6" xfId="4" xr:uid="{7ED3D610-3C43-47E2-B8C0-ADCFACD67961}"/>
    <cellStyle name="F7" xfId="3" xr:uid="{F567D1A8-0963-4901-AC50-AA6D15DF5763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2013</a:t>
            </a:r>
          </a:p>
        </c:rich>
      </c:tx>
      <c:layout>
        <c:manualLayout>
          <c:xMode val="edge"/>
          <c:yMode val="edge"/>
          <c:x val="0.10837663256164837"/>
          <c:y val="2.062476852970066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9328511139"/>
          <c:y val="0.31739520789174636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DB-4DF8-95D8-05BA329194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DB-4DF8-95D8-05BA329194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DB-4DF8-95D8-05BA329194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DB-4DF8-95D8-05BA3291945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DB-4DF8-95D8-05BA3291945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4DB-4DF8-95D8-05BA3291945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4DB-4DF8-95D8-05BA32919459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B-4DF8-95D8-05BA32919459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B-4DF8-95D8-05BA32919459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B-4DF8-95D8-05BA32919459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B-4DF8-95D8-05BA32919459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DB-4DF8-95D8-05BA32919459}"/>
                </c:ext>
              </c:extLst>
            </c:dLbl>
            <c:dLbl>
              <c:idx val="5"/>
              <c:layout>
                <c:manualLayout>
                  <c:x val="8.1664455574151876E-2"/>
                  <c:y val="-0.107390328062636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DB-4DF8-95D8-05BA32919459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DB-4DF8-95D8-05BA3291945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DB-4DF8-95D8-05BA3291945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2.7'!$S$213:$S$219</c:f>
              <c:strCache>
                <c:ptCount val="7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Idaho</c:v>
                </c:pt>
                <c:pt idx="4">
                  <c:v>Arizona</c:v>
                </c:pt>
                <c:pt idx="5">
                  <c:v>Exports</c:v>
                </c:pt>
                <c:pt idx="6">
                  <c:v>Other</c:v>
                </c:pt>
              </c:strCache>
            </c:strRef>
          </c:cat>
          <c:val>
            <c:numRef>
              <c:f>'T 2.17 &amp; F 2.7'!$T$213:$T$219</c:f>
              <c:numCache>
                <c:formatCode>#,##0</c:formatCode>
                <c:ptCount val="7"/>
                <c:pt idx="0">
                  <c:v>12545</c:v>
                </c:pt>
                <c:pt idx="1">
                  <c:v>1364</c:v>
                </c:pt>
                <c:pt idx="2">
                  <c:v>825</c:v>
                </c:pt>
                <c:pt idx="3">
                  <c:v>199</c:v>
                </c:pt>
                <c:pt idx="4">
                  <c:v>100</c:v>
                </c:pt>
                <c:pt idx="5">
                  <c:v>1110</c:v>
                </c:pt>
                <c:pt idx="6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DB-4DF8-95D8-05BA32919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2004</a:t>
            </a:r>
          </a:p>
        </c:rich>
      </c:tx>
      <c:layout>
        <c:manualLayout>
          <c:xMode val="edge"/>
          <c:yMode val="edge"/>
          <c:x val="0.10571528858293912"/>
          <c:y val="2.8804727629905158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B2-4267-B9FF-5EC0F7F60A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B2-4267-B9FF-5EC0F7F60A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B2-4267-B9FF-5EC0F7F60A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6B2-4267-B9FF-5EC0F7F60A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6B2-4267-B9FF-5EC0F7F60A1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6B2-4267-B9FF-5EC0F7F60A13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2-4267-B9FF-5EC0F7F60A13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B2-4267-B9FF-5EC0F7F60A13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B2-4267-B9FF-5EC0F7F60A13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B2-4267-B9FF-5EC0F7F60A13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B2-4267-B9FF-5EC0F7F60A13}"/>
                </c:ext>
              </c:extLst>
            </c:dLbl>
            <c:dLbl>
              <c:idx val="5"/>
              <c:layout>
                <c:manualLayout>
                  <c:x val="0.10029390038819998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B2-4267-B9FF-5EC0F7F60A13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B2-4267-B9FF-5EC0F7F60A13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B2-4267-B9FF-5EC0F7F60A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2.7'!$S$489:$S$495</c:f>
              <c:strCache>
                <c:ptCount val="7"/>
                <c:pt idx="0">
                  <c:v>Utah</c:v>
                </c:pt>
                <c:pt idx="1">
                  <c:v>Nevada</c:v>
                </c:pt>
                <c:pt idx="2">
                  <c:v>California</c:v>
                </c:pt>
                <c:pt idx="3">
                  <c:v>Tennessee</c:v>
                </c:pt>
                <c:pt idx="4">
                  <c:v>Wisconsin</c:v>
                </c:pt>
                <c:pt idx="5">
                  <c:v>Exports</c:v>
                </c:pt>
                <c:pt idx="6">
                  <c:v>Other</c:v>
                </c:pt>
              </c:strCache>
            </c:strRef>
          </c:cat>
          <c:val>
            <c:numRef>
              <c:f>'T 2.17 &amp; F 2.7'!$T$489:$T$495</c:f>
              <c:numCache>
                <c:formatCode>#,##0</c:formatCode>
                <c:ptCount val="7"/>
                <c:pt idx="0">
                  <c:v>13505</c:v>
                </c:pt>
                <c:pt idx="1">
                  <c:v>3656</c:v>
                </c:pt>
                <c:pt idx="2">
                  <c:v>2854</c:v>
                </c:pt>
                <c:pt idx="3">
                  <c:v>667</c:v>
                </c:pt>
                <c:pt idx="4">
                  <c:v>782</c:v>
                </c:pt>
                <c:pt idx="5">
                  <c:v>346</c:v>
                </c:pt>
                <c:pt idx="6">
                  <c:v>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B2-4267-B9FF-5EC0F7F60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2003</a:t>
            </a:r>
          </a:p>
        </c:rich>
      </c:tx>
      <c:layout>
        <c:manualLayout>
          <c:xMode val="edge"/>
          <c:yMode val="edge"/>
          <c:x val="0.1163606644977761"/>
          <c:y val="3.2894707180007407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FD-46FD-88E9-0DFB4D0E68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FD-46FD-88E9-0DFB4D0E68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DFD-46FD-88E9-0DFB4D0E68E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DFD-46FD-88E9-0DFB4D0E68E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DFD-46FD-88E9-0DFB4D0E68E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DFD-46FD-88E9-0DFB4D0E68E3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FD-46FD-88E9-0DFB4D0E68E3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FD-46FD-88E9-0DFB4D0E68E3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FD-46FD-88E9-0DFB4D0E68E3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FD-46FD-88E9-0DFB4D0E68E3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FD-46FD-88E9-0DFB4D0E68E3}"/>
                </c:ext>
              </c:extLst>
            </c:dLbl>
            <c:dLbl>
              <c:idx val="5"/>
              <c:layout>
                <c:manualLayout>
                  <c:x val="0.10029390038819998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FD-46FD-88E9-0DFB4D0E68E3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FD-46FD-88E9-0DFB4D0E68E3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FD-46FD-88E9-0DFB4D0E68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2.7'!$S$520:$S$526</c:f>
              <c:strCache>
                <c:ptCount val="7"/>
                <c:pt idx="0">
                  <c:v>Utah</c:v>
                </c:pt>
                <c:pt idx="1">
                  <c:v>Nevada</c:v>
                </c:pt>
                <c:pt idx="2">
                  <c:v>California</c:v>
                </c:pt>
                <c:pt idx="3">
                  <c:v>Tennessee</c:v>
                </c:pt>
                <c:pt idx="4">
                  <c:v>Wisconsin</c:v>
                </c:pt>
                <c:pt idx="5">
                  <c:v>Exports</c:v>
                </c:pt>
                <c:pt idx="6">
                  <c:v>Other</c:v>
                </c:pt>
              </c:strCache>
            </c:strRef>
          </c:cat>
          <c:val>
            <c:numRef>
              <c:f>'T 2.17 &amp; F 2.7'!$T$520:$T$526</c:f>
              <c:numCache>
                <c:formatCode>#,##0</c:formatCode>
                <c:ptCount val="7"/>
                <c:pt idx="0">
                  <c:v>13649</c:v>
                </c:pt>
                <c:pt idx="1">
                  <c:v>3738</c:v>
                </c:pt>
                <c:pt idx="2">
                  <c:v>2739</c:v>
                </c:pt>
                <c:pt idx="3">
                  <c:v>902</c:v>
                </c:pt>
                <c:pt idx="4">
                  <c:v>603</c:v>
                </c:pt>
                <c:pt idx="5">
                  <c:v>318</c:v>
                </c:pt>
                <c:pt idx="6">
                  <c:v>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FD-46FD-88E9-0DFB4D0E6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2002</a:t>
            </a:r>
          </a:p>
        </c:rich>
      </c:tx>
      <c:layout>
        <c:manualLayout>
          <c:xMode val="edge"/>
          <c:yMode val="edge"/>
          <c:x val="0.10837663256164837"/>
          <c:y val="3.2894707180007407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C1-486F-AE3E-7D9FC4DB6E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C1-486F-AE3E-7D9FC4DB6E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DC1-486F-AE3E-7D9FC4DB6EA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DC1-486F-AE3E-7D9FC4DB6EA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DC1-486F-AE3E-7D9FC4DB6EA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DC1-486F-AE3E-7D9FC4DB6EA5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C1-486F-AE3E-7D9FC4DB6EA5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C1-486F-AE3E-7D9FC4DB6EA5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C1-486F-AE3E-7D9FC4DB6EA5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C1-486F-AE3E-7D9FC4DB6EA5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C1-486F-AE3E-7D9FC4DB6EA5}"/>
                </c:ext>
              </c:extLst>
            </c:dLbl>
            <c:dLbl>
              <c:idx val="5"/>
              <c:layout>
                <c:manualLayout>
                  <c:x val="0.10029390038819998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C1-486F-AE3E-7D9FC4DB6EA5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C1-486F-AE3E-7D9FC4DB6EA5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C1-486F-AE3E-7D9FC4DB6EA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2.7'!$S$561:$S$567</c:f>
              <c:strCache>
                <c:ptCount val="7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Tennessee</c:v>
                </c:pt>
                <c:pt idx="4">
                  <c:v>Illinois</c:v>
                </c:pt>
                <c:pt idx="5">
                  <c:v>Exports</c:v>
                </c:pt>
                <c:pt idx="6">
                  <c:v>Other</c:v>
                </c:pt>
              </c:strCache>
            </c:strRef>
          </c:cat>
          <c:val>
            <c:numRef>
              <c:f>'T 2.17 &amp; F 2.7'!$T$561:$T$567</c:f>
              <c:numCache>
                <c:formatCode>#,##0</c:formatCode>
                <c:ptCount val="7"/>
                <c:pt idx="0">
                  <c:v>10080</c:v>
                </c:pt>
                <c:pt idx="1">
                  <c:v>6426</c:v>
                </c:pt>
                <c:pt idx="2">
                  <c:v>3484</c:v>
                </c:pt>
                <c:pt idx="3">
                  <c:v>1072</c:v>
                </c:pt>
                <c:pt idx="4">
                  <c:v>345</c:v>
                </c:pt>
                <c:pt idx="5">
                  <c:v>1142</c:v>
                </c:pt>
                <c:pt idx="6">
                  <c:v>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C1-486F-AE3E-7D9FC4DB6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2001</a:t>
            </a:r>
          </a:p>
        </c:rich>
      </c:tx>
      <c:layout>
        <c:manualLayout>
          <c:xMode val="edge"/>
          <c:yMode val="edge"/>
          <c:x val="0.11698558228166685"/>
          <c:y val="2.8804727629905158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A3-494A-AC47-445E686892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A3-494A-AC47-445E686892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BA3-494A-AC47-445E6868929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BA3-494A-AC47-445E6868929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BA3-494A-AC47-445E6868929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BA3-494A-AC47-445E68689295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A3-494A-AC47-445E68689295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A3-494A-AC47-445E68689295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A3-494A-AC47-445E68689295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A3-494A-AC47-445E68689295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A3-494A-AC47-445E68689295}"/>
                </c:ext>
              </c:extLst>
            </c:dLbl>
            <c:dLbl>
              <c:idx val="5"/>
              <c:layout>
                <c:manualLayout>
                  <c:x val="0.10029390038819998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A3-494A-AC47-445E68689295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A3-494A-AC47-445E68689295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A3-494A-AC47-445E6868929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2.7'!$S$602:$S$608</c:f>
              <c:strCache>
                <c:ptCount val="7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Tennessee</c:v>
                </c:pt>
                <c:pt idx="4">
                  <c:v>Missouri</c:v>
                </c:pt>
                <c:pt idx="5">
                  <c:v>Exports</c:v>
                </c:pt>
                <c:pt idx="6">
                  <c:v>Other</c:v>
                </c:pt>
              </c:strCache>
            </c:strRef>
          </c:cat>
          <c:val>
            <c:numRef>
              <c:f>'T 2.17 &amp; F 2.7'!$T$602:$T$608</c:f>
              <c:numCache>
                <c:formatCode>#,##0</c:formatCode>
                <c:ptCount val="7"/>
                <c:pt idx="0">
                  <c:v>8845</c:v>
                </c:pt>
                <c:pt idx="1">
                  <c:v>7322</c:v>
                </c:pt>
                <c:pt idx="2">
                  <c:v>4045</c:v>
                </c:pt>
                <c:pt idx="3">
                  <c:v>2128</c:v>
                </c:pt>
                <c:pt idx="4">
                  <c:v>565</c:v>
                </c:pt>
                <c:pt idx="5">
                  <c:v>2144</c:v>
                </c:pt>
                <c:pt idx="6">
                  <c:v>1860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A3-494A-AC47-445E68689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2014</a:t>
            </a:r>
          </a:p>
        </c:rich>
      </c:tx>
      <c:layout>
        <c:manualLayout>
          <c:xMode val="edge"/>
          <c:yMode val="edge"/>
          <c:x val="0.10837663256164837"/>
          <c:y val="2.062476852970066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19-4374-8643-5102680191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19-4374-8643-5102680191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219-4374-8643-5102680191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219-4374-8643-5102680191F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219-4374-8643-5102680191F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219-4374-8643-5102680191F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219-4374-8643-5102680191F9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19-4374-8643-5102680191F9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19-4374-8643-5102680191F9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19-4374-8643-5102680191F9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19-4374-8643-5102680191F9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19-4374-8643-5102680191F9}"/>
                </c:ext>
              </c:extLst>
            </c:dLbl>
            <c:dLbl>
              <c:idx val="5"/>
              <c:layout>
                <c:manualLayout>
                  <c:x val="8.1664455574151876E-2"/>
                  <c:y val="-0.107390328062636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19-4374-8643-5102680191F9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219-4374-8643-5102680191F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19-4374-8643-5102680191F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2.7'!$S$188:$S$194</c:f>
              <c:strCache>
                <c:ptCount val="7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Arizona</c:v>
                </c:pt>
                <c:pt idx="4">
                  <c:v>Oregon</c:v>
                </c:pt>
                <c:pt idx="5">
                  <c:v>Exports</c:v>
                </c:pt>
                <c:pt idx="6">
                  <c:v>Other</c:v>
                </c:pt>
              </c:strCache>
            </c:strRef>
          </c:cat>
          <c:val>
            <c:numRef>
              <c:f>'T 2.17 &amp; F 2.7'!$T$188:$T$194</c:f>
              <c:numCache>
                <c:formatCode>#,##0</c:formatCode>
                <c:ptCount val="7"/>
                <c:pt idx="0">
                  <c:v>12417</c:v>
                </c:pt>
                <c:pt idx="1">
                  <c:v>1387</c:v>
                </c:pt>
                <c:pt idx="2">
                  <c:v>701</c:v>
                </c:pt>
                <c:pt idx="3">
                  <c:v>128</c:v>
                </c:pt>
                <c:pt idx="4">
                  <c:v>112</c:v>
                </c:pt>
                <c:pt idx="5">
                  <c:v>2869</c:v>
                </c:pt>
                <c:pt idx="6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19-4374-8643-510268019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2015</a:t>
            </a:r>
          </a:p>
        </c:rich>
      </c:tx>
      <c:layout>
        <c:manualLayout>
          <c:xMode val="edge"/>
          <c:yMode val="edge"/>
          <c:x val="0.10837663256164837"/>
          <c:y val="2.062476852970066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D2-4F9A-89C6-DDFE374B59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D2-4F9A-89C6-DDFE374B59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D2-4F9A-89C6-DDFE374B596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D2-4F9A-89C6-DDFE374B596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BD2-4F9A-89C6-DDFE374B596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BD2-4F9A-89C6-DDFE374B596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BD2-4F9A-89C6-DDFE374B5961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D2-4F9A-89C6-DDFE374B5961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D2-4F9A-89C6-DDFE374B5961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D2-4F9A-89C6-DDFE374B5961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D2-4F9A-89C6-DDFE374B5961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D2-4F9A-89C6-DDFE374B5961}"/>
                </c:ext>
              </c:extLst>
            </c:dLbl>
            <c:dLbl>
              <c:idx val="5"/>
              <c:layout>
                <c:manualLayout>
                  <c:x val="8.1664455574151876E-2"/>
                  <c:y val="-0.107390328062636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D2-4F9A-89C6-DDFE374B5961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D2-4F9A-89C6-DDFE374B5961}"/>
                </c:ext>
              </c:extLst>
            </c:dLbl>
            <c:dLbl>
              <c:idx val="8"/>
              <c:layout>
                <c:manualLayout>
                  <c:x val="2.07521842265318E-2"/>
                  <c:y val="-0.132613935574837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D2-4F9A-89C6-DDFE374B596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2.7'!$S$166:$S$172</c:f>
              <c:strCache>
                <c:ptCount val="7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Arizona</c:v>
                </c:pt>
                <c:pt idx="4">
                  <c:v>Oregon</c:v>
                </c:pt>
                <c:pt idx="5">
                  <c:v>Other</c:v>
                </c:pt>
                <c:pt idx="6">
                  <c:v>Exports</c:v>
                </c:pt>
              </c:strCache>
            </c:strRef>
          </c:cat>
          <c:val>
            <c:numRef>
              <c:f>'T 2.17 &amp; F 2.7'!$T$166:$T$172</c:f>
              <c:numCache>
                <c:formatCode>#,##0</c:formatCode>
                <c:ptCount val="7"/>
                <c:pt idx="0">
                  <c:v>12087</c:v>
                </c:pt>
                <c:pt idx="1">
                  <c:v>1238</c:v>
                </c:pt>
                <c:pt idx="2">
                  <c:v>496</c:v>
                </c:pt>
                <c:pt idx="3">
                  <c:v>131</c:v>
                </c:pt>
                <c:pt idx="4">
                  <c:v>99</c:v>
                </c:pt>
                <c:pt idx="5">
                  <c:v>152</c:v>
                </c:pt>
                <c:pt idx="6">
                  <c:v>734.7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D2-4F9A-89C6-DDFE374B5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2016</a:t>
            </a:r>
          </a:p>
        </c:rich>
      </c:tx>
      <c:layout>
        <c:manualLayout>
          <c:xMode val="edge"/>
          <c:yMode val="edge"/>
          <c:x val="0.10837663256164837"/>
          <c:y val="2.062476852970066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0C-4EB9-B6DB-88EA4A1920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0C-4EB9-B6DB-88EA4A1920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0C-4EB9-B6DB-88EA4A1920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90C-4EB9-B6DB-88EA4A19207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90C-4EB9-B6DB-88EA4A19207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90C-4EB9-B6DB-88EA4A19207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90C-4EB9-B6DB-88EA4A19207B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0C-4EB9-B6DB-88EA4A19207B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C-4EB9-B6DB-88EA4A19207B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0C-4EB9-B6DB-88EA4A19207B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0C-4EB9-B6DB-88EA4A19207B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0C-4EB9-B6DB-88EA4A19207B}"/>
                </c:ext>
              </c:extLst>
            </c:dLbl>
            <c:dLbl>
              <c:idx val="5"/>
              <c:layout>
                <c:manualLayout>
                  <c:x val="8.1664455574151876E-2"/>
                  <c:y val="-0.107390328062636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0C-4EB9-B6DB-88EA4A19207B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0C-4EB9-B6DB-88EA4A19207B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0C-4EB9-B6DB-88EA4A19207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2.7'!$S$145:$S$150</c:f>
              <c:strCache>
                <c:ptCount val="6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Arizona</c:v>
                </c:pt>
                <c:pt idx="4">
                  <c:v>Other</c:v>
                </c:pt>
                <c:pt idx="5">
                  <c:v>Exports</c:v>
                </c:pt>
              </c:strCache>
            </c:strRef>
          </c:cat>
          <c:val>
            <c:numRef>
              <c:f>'T 2.17 &amp; F 2.7'!$T$145:$T$150</c:f>
              <c:numCache>
                <c:formatCode>#,##0</c:formatCode>
                <c:ptCount val="6"/>
                <c:pt idx="0">
                  <c:v>11681</c:v>
                </c:pt>
                <c:pt idx="1">
                  <c:v>1285</c:v>
                </c:pt>
                <c:pt idx="2">
                  <c:v>408</c:v>
                </c:pt>
                <c:pt idx="3">
                  <c:v>107</c:v>
                </c:pt>
                <c:pt idx="4">
                  <c:v>90</c:v>
                </c:pt>
                <c:pt idx="5">
                  <c:v>1049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0C-4EB9-B6DB-88EA4A192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2017</a:t>
            </a:r>
          </a:p>
        </c:rich>
      </c:tx>
      <c:layout>
        <c:manualLayout>
          <c:xMode val="edge"/>
          <c:yMode val="edge"/>
          <c:x val="0.10837663256164837"/>
          <c:y val="2.062476852970066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73-4E8D-B270-A9134F4EDE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73-4E8D-B270-A9134F4EDE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73-4E8D-B270-A9134F4EDE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273-4E8D-B270-A9134F4EDE3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273-4E8D-B270-A9134F4EDE3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273-4E8D-B270-A9134F4EDE3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273-4E8D-B270-A9134F4EDE36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73-4E8D-B270-A9134F4EDE36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73-4E8D-B270-A9134F4EDE36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73-4E8D-B270-A9134F4EDE36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73-4E8D-B270-A9134F4EDE36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73-4E8D-B270-A9134F4EDE36}"/>
                </c:ext>
              </c:extLst>
            </c:dLbl>
            <c:dLbl>
              <c:idx val="5"/>
              <c:layout>
                <c:manualLayout>
                  <c:x val="7.8983555339764838E-2"/>
                  <c:y val="-0.190148972757715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73-4E8D-B270-A9134F4EDE36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73-4E8D-B270-A9134F4EDE36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273-4E8D-B270-A9134F4EDE3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2.7'!$S$123:$S$129</c:f>
              <c:strCache>
                <c:ptCount val="7"/>
                <c:pt idx="0">
                  <c:v>Utah</c:v>
                </c:pt>
                <c:pt idx="1">
                  <c:v>California</c:v>
                </c:pt>
                <c:pt idx="2">
                  <c:v>New Mexico</c:v>
                </c:pt>
                <c:pt idx="3">
                  <c:v>Nevada</c:v>
                </c:pt>
                <c:pt idx="4">
                  <c:v>Arizona</c:v>
                </c:pt>
                <c:pt idx="5">
                  <c:v>Other</c:v>
                </c:pt>
                <c:pt idx="6">
                  <c:v>Exports</c:v>
                </c:pt>
              </c:strCache>
            </c:strRef>
          </c:cat>
          <c:val>
            <c:numRef>
              <c:f>'T 2.17 &amp; F 2.7'!$T$123:$T$129</c:f>
              <c:numCache>
                <c:formatCode>#,##0</c:formatCode>
                <c:ptCount val="7"/>
                <c:pt idx="0">
                  <c:v>9655</c:v>
                </c:pt>
                <c:pt idx="1">
                  <c:v>1332</c:v>
                </c:pt>
                <c:pt idx="2">
                  <c:v>491</c:v>
                </c:pt>
                <c:pt idx="3">
                  <c:v>205</c:v>
                </c:pt>
                <c:pt idx="4">
                  <c:v>119</c:v>
                </c:pt>
                <c:pt idx="5">
                  <c:v>95</c:v>
                </c:pt>
                <c:pt idx="6">
                  <c:v>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73-4E8D-B270-A9134F4ED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2018</a:t>
            </a:r>
          </a:p>
        </c:rich>
      </c:tx>
      <c:layout>
        <c:manualLayout>
          <c:xMode val="edge"/>
          <c:yMode val="edge"/>
          <c:x val="0.10837663256164837"/>
          <c:y val="2.062476852970066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4110443864"/>
          <c:y val="0.26341447911351112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6E-4EB8-9DBF-9ED70AD3D4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6E-4EB8-9DBF-9ED70AD3D4C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06E-4EB8-9DBF-9ED70AD3D4C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06E-4EB8-9DBF-9ED70AD3D4C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06E-4EB8-9DBF-9ED70AD3D4C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06E-4EB8-9DBF-9ED70AD3D4C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06E-4EB8-9DBF-9ED70AD3D4CB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6E-4EB8-9DBF-9ED70AD3D4CB}"/>
                </c:ext>
              </c:extLst>
            </c:dLbl>
            <c:dLbl>
              <c:idx val="1"/>
              <c:layout>
                <c:manualLayout>
                  <c:x val="-1.6100356758354292E-2"/>
                  <c:y val="5.1749841614625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6E-4EB8-9DBF-9ED70AD3D4CB}"/>
                </c:ext>
              </c:extLst>
            </c:dLbl>
            <c:dLbl>
              <c:idx val="2"/>
              <c:layout>
                <c:manualLayout>
                  <c:x val="-8.9113592704397199E-2"/>
                  <c:y val="5.49204452891664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6E-4EB8-9DBF-9ED70AD3D4CB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6E-4EB8-9DBF-9ED70AD3D4CB}"/>
                </c:ext>
              </c:extLst>
            </c:dLbl>
            <c:dLbl>
              <c:idx val="4"/>
              <c:layout>
                <c:manualLayout>
                  <c:x val="-5.4012578753818159E-2"/>
                  <c:y val="-0.16884419131744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6E-4EB8-9DBF-9ED70AD3D4CB}"/>
                </c:ext>
              </c:extLst>
            </c:dLbl>
            <c:dLbl>
              <c:idx val="5"/>
              <c:layout>
                <c:manualLayout>
                  <c:x val="-5.4257159562202562E-2"/>
                  <c:y val="-8.13055220577706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6E-4EB8-9DBF-9ED70AD3D4CB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6E-4EB8-9DBF-9ED70AD3D4CB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6E-4EB8-9DBF-9ED70AD3D4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2.7'!$S$102:$S$107</c:f>
              <c:strCache>
                <c:ptCount val="6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Arizona</c:v>
                </c:pt>
                <c:pt idx="4">
                  <c:v>Other</c:v>
                </c:pt>
                <c:pt idx="5">
                  <c:v>Exports</c:v>
                </c:pt>
              </c:strCache>
            </c:strRef>
          </c:cat>
          <c:val>
            <c:numRef>
              <c:f>'T 2.17 &amp; F 2.7'!$T$102:$T$107</c:f>
              <c:numCache>
                <c:formatCode>#,##0</c:formatCode>
                <c:ptCount val="6"/>
                <c:pt idx="0">
                  <c:v>9028.893</c:v>
                </c:pt>
                <c:pt idx="1">
                  <c:v>1315.011</c:v>
                </c:pt>
                <c:pt idx="2">
                  <c:v>327.58499999999998</c:v>
                </c:pt>
                <c:pt idx="3">
                  <c:v>152.80799999999999</c:v>
                </c:pt>
                <c:pt idx="4">
                  <c:v>111.23399999999999</c:v>
                </c:pt>
                <c:pt idx="5">
                  <c:v>3148.3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6E-4EB8-9DBF-9ED70AD3D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2019</a:t>
            </a:r>
          </a:p>
        </c:rich>
      </c:tx>
      <c:layout>
        <c:manualLayout>
          <c:xMode val="edge"/>
          <c:yMode val="edge"/>
          <c:x val="0.10837663256164837"/>
          <c:y val="2.062476852970066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07269120853301"/>
          <c:y val="0.26257244181175859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E-4ADC-AB4D-5D1861C3A6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CE-4ADC-AB4D-5D1861C3A6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ACE-4ADC-AB4D-5D1861C3A69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ACE-4ADC-AB4D-5D1861C3A69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ACE-4ADC-AB4D-5D1861C3A69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ACE-4ADC-AB4D-5D1861C3A69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ACE-4ADC-AB4D-5D1861C3A69F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CE-4ADC-AB4D-5D1861C3A69F}"/>
                </c:ext>
              </c:extLst>
            </c:dLbl>
            <c:dLbl>
              <c:idx val="1"/>
              <c:layout>
                <c:manualLayout>
                  <c:x val="-1.6100356758354292E-2"/>
                  <c:y val="5.1749841614625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CE-4ADC-AB4D-5D1861C3A69F}"/>
                </c:ext>
              </c:extLst>
            </c:dLbl>
            <c:dLbl>
              <c:idx val="2"/>
              <c:layout>
                <c:manualLayout>
                  <c:x val="-8.9113592704397199E-2"/>
                  <c:y val="5.49204452891664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CE-4ADC-AB4D-5D1861C3A69F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CE-4ADC-AB4D-5D1861C3A69F}"/>
                </c:ext>
              </c:extLst>
            </c:dLbl>
            <c:dLbl>
              <c:idx val="4"/>
              <c:layout>
                <c:manualLayout>
                  <c:x val="-3.4581706107111948E-2"/>
                  <c:y val="-0.196055027604308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CE-4ADC-AB4D-5D1861C3A69F}"/>
                </c:ext>
              </c:extLst>
            </c:dLbl>
            <c:dLbl>
              <c:idx val="5"/>
              <c:layout>
                <c:manualLayout>
                  <c:x val="-1.8171108208975589E-2"/>
                  <c:y val="-8.13055220577706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CE-4ADC-AB4D-5D1861C3A69F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CE-4ADC-AB4D-5D1861C3A69F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CE-4ADC-AB4D-5D1861C3A69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2.7'!$S$80:$S$85</c:f>
              <c:strCache>
                <c:ptCount val="6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Arizona</c:v>
                </c:pt>
                <c:pt idx="4">
                  <c:v>Other</c:v>
                </c:pt>
                <c:pt idx="5">
                  <c:v>Exports</c:v>
                </c:pt>
              </c:strCache>
            </c:strRef>
          </c:cat>
          <c:val>
            <c:numRef>
              <c:f>'T 2.17 &amp; F 2.7'!$T$80:$T$85</c:f>
              <c:numCache>
                <c:formatCode>#,##0</c:formatCode>
                <c:ptCount val="6"/>
                <c:pt idx="0">
                  <c:v>9243.1509999999998</c:v>
                </c:pt>
                <c:pt idx="1">
                  <c:v>990.88499999999999</c:v>
                </c:pt>
                <c:pt idx="2">
                  <c:v>834.97199999999998</c:v>
                </c:pt>
                <c:pt idx="3">
                  <c:v>141.38399999999999</c:v>
                </c:pt>
                <c:pt idx="4">
                  <c:v>109.77</c:v>
                </c:pt>
                <c:pt idx="5">
                  <c:v>3964.1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CE-4ADC-AB4D-5D1861C3A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2012</a:t>
            </a:r>
          </a:p>
        </c:rich>
      </c:tx>
      <c:layout>
        <c:manualLayout>
          <c:xMode val="edge"/>
          <c:yMode val="edge"/>
          <c:x val="0.1110379765403576"/>
          <c:y val="3.2894821074194995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DC-4498-827D-6BBA2638A2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DC-4498-827D-6BBA2638A2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6DC-4498-827D-6BBA2638A24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6DC-4498-827D-6BBA2638A24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6DC-4498-827D-6BBA2638A24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6DC-4498-827D-6BBA2638A247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DC-4498-827D-6BBA2638A247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DC-4498-827D-6BBA2638A247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DC-4498-827D-6BBA2638A247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DC-4498-827D-6BBA2638A247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DC-4498-827D-6BBA2638A247}"/>
                </c:ext>
              </c:extLst>
            </c:dLbl>
            <c:dLbl>
              <c:idx val="5"/>
              <c:layout>
                <c:manualLayout>
                  <c:x val="0.10029390038819998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DC-4498-827D-6BBA2638A247}"/>
                </c:ext>
              </c:extLst>
            </c:dLbl>
            <c:dLbl>
              <c:idx val="6"/>
              <c:layout>
                <c:manualLayout>
                  <c:x val="0.15401658625007203"/>
                  <c:y val="-7.9977778851263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DC-4498-827D-6BBA2638A247}"/>
                </c:ext>
              </c:extLst>
            </c:dLbl>
            <c:dLbl>
              <c:idx val="7"/>
              <c:layout>
                <c:manualLayout>
                  <c:x val="0.13816849241150245"/>
                  <c:y val="-5.7521214756130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DC-4498-827D-6BBA2638A247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DC-4498-827D-6BBA2638A2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2.7'!$S$241:$S$248</c:f>
              <c:strCache>
                <c:ptCount val="8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Arizona</c:v>
                </c:pt>
                <c:pt idx="4">
                  <c:v>Kentucky</c:v>
                </c:pt>
                <c:pt idx="5">
                  <c:v>Alabama</c:v>
                </c:pt>
                <c:pt idx="6">
                  <c:v>Exports</c:v>
                </c:pt>
                <c:pt idx="7">
                  <c:v>Other</c:v>
                </c:pt>
              </c:strCache>
            </c:strRef>
          </c:cat>
          <c:val>
            <c:numRef>
              <c:f>'T 2.17 &amp; F 2.7'!$T$241:$T$248</c:f>
              <c:numCache>
                <c:formatCode>#,##0</c:formatCode>
                <c:ptCount val="8"/>
                <c:pt idx="0">
                  <c:v>12047.41</c:v>
                </c:pt>
                <c:pt idx="1">
                  <c:v>1427.1490000000001</c:v>
                </c:pt>
                <c:pt idx="2">
                  <c:v>1211.6770000000001</c:v>
                </c:pt>
                <c:pt idx="3">
                  <c:v>100.68899999999999</c:v>
                </c:pt>
                <c:pt idx="4">
                  <c:v>31.187999999999999</c:v>
                </c:pt>
                <c:pt idx="5">
                  <c:v>13.507</c:v>
                </c:pt>
                <c:pt idx="6">
                  <c:v>1080</c:v>
                </c:pt>
                <c:pt idx="7">
                  <c:v>228.18300000000272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DC-4498-827D-6BBA2638A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2020</a:t>
            </a:r>
          </a:p>
        </c:rich>
      </c:tx>
      <c:layout>
        <c:manualLayout>
          <c:xMode val="edge"/>
          <c:yMode val="edge"/>
          <c:x val="0.14168682072270461"/>
          <c:y val="7.0194772012508143E-3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07269120853301"/>
          <c:y val="0.26257244181175859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E9-4127-877B-E30E186B8A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E9-4127-877B-E30E186B8A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9E9-4127-877B-E30E186B8A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9E9-4127-877B-E30E186B8A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9E9-4127-877B-E30E186B8A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9E9-4127-877B-E30E186B8A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9E9-4127-877B-E30E186B8A79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E9-4127-877B-E30E186B8A79}"/>
                </c:ext>
              </c:extLst>
            </c:dLbl>
            <c:dLbl>
              <c:idx val="1"/>
              <c:layout>
                <c:manualLayout>
                  <c:x val="-6.0513969411006147E-2"/>
                  <c:y val="0.16059343989378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E9-4127-877B-E30E186B8A79}"/>
                </c:ext>
              </c:extLst>
            </c:dLbl>
            <c:dLbl>
              <c:idx val="2"/>
              <c:layout>
                <c:manualLayout>
                  <c:x val="-0.11687203221734688"/>
                  <c:y val="8.2131489945367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E9-4127-877B-E30E186B8A79}"/>
                </c:ext>
              </c:extLst>
            </c:dLbl>
            <c:dLbl>
              <c:idx val="3"/>
              <c:layout>
                <c:manualLayout>
                  <c:x val="-0.14343495057566105"/>
                  <c:y val="-2.81132615161456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E9-4127-877B-E30E186B8A79}"/>
                </c:ext>
              </c:extLst>
            </c:dLbl>
            <c:dLbl>
              <c:idx val="4"/>
              <c:layout>
                <c:manualLayout>
                  <c:x val="-5.6788428857912542E-2"/>
                  <c:y val="-2.65827390923494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E9-4127-877B-E30E186B8A79}"/>
                </c:ext>
              </c:extLst>
            </c:dLbl>
            <c:dLbl>
              <c:idx val="5"/>
              <c:layout>
                <c:manualLayout>
                  <c:x val="-1.8171108208975589E-2"/>
                  <c:y val="-8.13055220577706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E9-4127-877B-E30E186B8A79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E9-4127-877B-E30E186B8A7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E9-4127-877B-E30E186B8A7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2.7'!$S$57:$S$61</c:f>
              <c:strCache>
                <c:ptCount val="5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Other</c:v>
                </c:pt>
                <c:pt idx="4">
                  <c:v>Exports</c:v>
                </c:pt>
              </c:strCache>
            </c:strRef>
          </c:cat>
          <c:val>
            <c:numRef>
              <c:f>'T 2.17 &amp; F 2.7'!$T$57:$T$61</c:f>
              <c:numCache>
                <c:formatCode>#,##0</c:formatCode>
                <c:ptCount val="5"/>
                <c:pt idx="0">
                  <c:v>10100.866999999998</c:v>
                </c:pt>
                <c:pt idx="1">
                  <c:v>786.21799999999996</c:v>
                </c:pt>
                <c:pt idx="2">
                  <c:v>548.38599999999997</c:v>
                </c:pt>
                <c:pt idx="3">
                  <c:v>186.435</c:v>
                </c:pt>
                <c:pt idx="4">
                  <c:v>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E9-4127-877B-E30E186B8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2021</a:t>
            </a:r>
          </a:p>
        </c:rich>
      </c:tx>
      <c:layout>
        <c:manualLayout>
          <c:xMode val="edge"/>
          <c:yMode val="edge"/>
          <c:x val="0.14168682072270461"/>
          <c:y val="7.0194772012508143E-3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07269120853301"/>
          <c:y val="0.26257244181175859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C-416A-82D4-4D4F340C5D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BC-416A-82D4-4D4F340C5D2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2BC-416A-82D4-4D4F340C5D2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2BC-416A-82D4-4D4F340C5D2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2BC-416A-82D4-4D4F340C5D2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2BC-416A-82D4-4D4F340C5D2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2BC-416A-82D4-4D4F340C5D2B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BC-416A-82D4-4D4F340C5D2B}"/>
                </c:ext>
              </c:extLst>
            </c:dLbl>
            <c:dLbl>
              <c:idx val="1"/>
              <c:layout>
                <c:manualLayout>
                  <c:x val="-6.0513969411006147E-2"/>
                  <c:y val="0.16059343989378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BC-416A-82D4-4D4F340C5D2B}"/>
                </c:ext>
              </c:extLst>
            </c:dLbl>
            <c:dLbl>
              <c:idx val="2"/>
              <c:layout>
                <c:manualLayout>
                  <c:x val="-0.11687203221734688"/>
                  <c:y val="8.2131489945367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BC-416A-82D4-4D4F340C5D2B}"/>
                </c:ext>
              </c:extLst>
            </c:dLbl>
            <c:dLbl>
              <c:idx val="3"/>
              <c:layout>
                <c:manualLayout>
                  <c:x val="-0.14343495057566105"/>
                  <c:y val="-2.81132615161456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BC-416A-82D4-4D4F340C5D2B}"/>
                </c:ext>
              </c:extLst>
            </c:dLbl>
            <c:dLbl>
              <c:idx val="4"/>
              <c:layout>
                <c:manualLayout>
                  <c:x val="-5.6788428857912542E-2"/>
                  <c:y val="-2.65827390923494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BC-416A-82D4-4D4F340C5D2B}"/>
                </c:ext>
              </c:extLst>
            </c:dLbl>
            <c:dLbl>
              <c:idx val="5"/>
              <c:layout>
                <c:manualLayout>
                  <c:x val="-1.8171108208975589E-2"/>
                  <c:y val="-8.13055220577706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BC-416A-82D4-4D4F340C5D2B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BC-416A-82D4-4D4F340C5D2B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BC-416A-82D4-4D4F340C5D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2.7'!$S$33:$S$37</c:f>
              <c:strCache>
                <c:ptCount val="5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Other</c:v>
                </c:pt>
                <c:pt idx="4">
                  <c:v>Exports</c:v>
                </c:pt>
              </c:strCache>
            </c:strRef>
          </c:cat>
          <c:val>
            <c:numRef>
              <c:f>'T 2.17 &amp; F 2.7'!$T$33:$T$37</c:f>
              <c:numCache>
                <c:formatCode>#,##0</c:formatCode>
                <c:ptCount val="5"/>
                <c:pt idx="0">
                  <c:v>9004.3520000000008</c:v>
                </c:pt>
                <c:pt idx="1">
                  <c:v>783.60599999999999</c:v>
                </c:pt>
                <c:pt idx="2">
                  <c:v>582.45299999999997</c:v>
                </c:pt>
                <c:pt idx="3">
                  <c:v>290.27100000000002</c:v>
                </c:pt>
                <c:pt idx="4">
                  <c:v>2291.8000000000002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BC-416A-82D4-4D4F340C5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2022</a:t>
            </a:r>
          </a:p>
        </c:rich>
      </c:tx>
      <c:layout>
        <c:manualLayout>
          <c:xMode val="edge"/>
          <c:yMode val="edge"/>
          <c:x val="0.14168682072270461"/>
          <c:y val="7.0194772012508143E-3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07269120853301"/>
          <c:y val="0.26257244181175859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BC-43A6-B6E2-A6250CDD3B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BC-43A6-B6E2-A6250CDD3B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BC-43A6-B6E2-A6250CDD3B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1BC-43A6-B6E2-A6250CDD3BD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1BC-43A6-B6E2-A6250CDD3BD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1BC-43A6-B6E2-A6250CDD3BD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1BC-43A6-B6E2-A6250CDD3BDC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C-43A6-B6E2-A6250CDD3BDC}"/>
                </c:ext>
              </c:extLst>
            </c:dLbl>
            <c:dLbl>
              <c:idx val="1"/>
              <c:layout>
                <c:manualLayout>
                  <c:x val="-6.0513969411006147E-2"/>
                  <c:y val="0.16059343989378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C-43A6-B6E2-A6250CDD3BDC}"/>
                </c:ext>
              </c:extLst>
            </c:dLbl>
            <c:dLbl>
              <c:idx val="2"/>
              <c:layout>
                <c:manualLayout>
                  <c:x val="-0.11687203221734688"/>
                  <c:y val="8.2131489945367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C-43A6-B6E2-A6250CDD3BDC}"/>
                </c:ext>
              </c:extLst>
            </c:dLbl>
            <c:dLbl>
              <c:idx val="3"/>
              <c:layout>
                <c:manualLayout>
                  <c:x val="-0.14343495057566105"/>
                  <c:y val="-2.81132615161456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C-43A6-B6E2-A6250CDD3BDC}"/>
                </c:ext>
              </c:extLst>
            </c:dLbl>
            <c:dLbl>
              <c:idx val="4"/>
              <c:layout>
                <c:manualLayout>
                  <c:x val="-5.6788428857912542E-2"/>
                  <c:y val="-2.65827390923494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C-43A6-B6E2-A6250CDD3BDC}"/>
                </c:ext>
              </c:extLst>
            </c:dLbl>
            <c:dLbl>
              <c:idx val="5"/>
              <c:layout>
                <c:manualLayout>
                  <c:x val="-1.8171108208975589E-2"/>
                  <c:y val="-8.13055220577706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C-43A6-B6E2-A6250CDD3BDC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BC-43A6-B6E2-A6250CDD3BDC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BC-43A6-B6E2-A6250CDD3BD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2.7'!$S$7:$S$11</c:f>
              <c:strCache>
                <c:ptCount val="5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Other</c:v>
                </c:pt>
                <c:pt idx="4">
                  <c:v>Exports</c:v>
                </c:pt>
              </c:strCache>
            </c:strRef>
          </c:cat>
          <c:val>
            <c:numRef>
              <c:f>'T 2.17 &amp; F 2.7'!$T$7:$T$11</c:f>
              <c:numCache>
                <c:formatCode>#,##0</c:formatCode>
                <c:ptCount val="5"/>
                <c:pt idx="0">
                  <c:v>7630.9269999999997</c:v>
                </c:pt>
                <c:pt idx="1">
                  <c:v>595.07899999999995</c:v>
                </c:pt>
                <c:pt idx="2">
                  <c:v>423.26400000000001</c:v>
                </c:pt>
                <c:pt idx="3">
                  <c:v>427.267</c:v>
                </c:pt>
                <c:pt idx="4">
                  <c:v>2802.5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BC-43A6-B6E2-A6250CDD3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2022</a:t>
            </a:r>
          </a:p>
        </c:rich>
      </c:tx>
      <c:layout>
        <c:manualLayout>
          <c:xMode val="edge"/>
          <c:yMode val="edge"/>
          <c:x val="0.14168682072270461"/>
          <c:y val="7.0194772012508143E-3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07269120853301"/>
          <c:y val="0.26257244181175859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DA-4525-B59A-04A4B80D9D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4DA-4525-B59A-04A4B80D9D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4DA-4525-B59A-04A4B80D9D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4DA-4525-B59A-04A4B80D9D6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4DA-4525-B59A-04A4B80D9D6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4DA-4525-B59A-04A4B80D9D6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4DA-4525-B59A-04A4B80D9D64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DA-4525-B59A-04A4B80D9D64}"/>
                </c:ext>
              </c:extLst>
            </c:dLbl>
            <c:dLbl>
              <c:idx val="1"/>
              <c:layout>
                <c:manualLayout>
                  <c:x val="-6.0513969411006147E-2"/>
                  <c:y val="0.16059343989378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DA-4525-B59A-04A4B80D9D64}"/>
                </c:ext>
              </c:extLst>
            </c:dLbl>
            <c:dLbl>
              <c:idx val="2"/>
              <c:layout>
                <c:manualLayout>
                  <c:x val="-0.11687203221734688"/>
                  <c:y val="8.21314899453675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DA-4525-B59A-04A4B80D9D64}"/>
                </c:ext>
              </c:extLst>
            </c:dLbl>
            <c:dLbl>
              <c:idx val="3"/>
              <c:layout>
                <c:manualLayout>
                  <c:x val="-0.14343495057566105"/>
                  <c:y val="-2.81132615161456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DA-4525-B59A-04A4B80D9D64}"/>
                </c:ext>
              </c:extLst>
            </c:dLbl>
            <c:dLbl>
              <c:idx val="4"/>
              <c:layout>
                <c:manualLayout>
                  <c:x val="-5.6788428857912542E-2"/>
                  <c:y val="-2.65827390923494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DA-4525-B59A-04A4B80D9D64}"/>
                </c:ext>
              </c:extLst>
            </c:dLbl>
            <c:dLbl>
              <c:idx val="5"/>
              <c:layout>
                <c:manualLayout>
                  <c:x val="-1.8171108208975589E-2"/>
                  <c:y val="-8.13055220577706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DA-4525-B59A-04A4B80D9D64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DA-4525-B59A-04A4B80D9D64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DA-4525-B59A-04A4B80D9D6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2.7'!$S$7:$S$11</c:f>
              <c:strCache>
                <c:ptCount val="5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Other</c:v>
                </c:pt>
                <c:pt idx="4">
                  <c:v>Exports</c:v>
                </c:pt>
              </c:strCache>
            </c:strRef>
          </c:cat>
          <c:val>
            <c:numRef>
              <c:f>'T 2.17 &amp; F 2.7'!$T$7:$T$11</c:f>
              <c:numCache>
                <c:formatCode>#,##0</c:formatCode>
                <c:ptCount val="5"/>
                <c:pt idx="0">
                  <c:v>7630.9269999999997</c:v>
                </c:pt>
                <c:pt idx="1">
                  <c:v>595.07899999999995</c:v>
                </c:pt>
                <c:pt idx="2">
                  <c:v>423.26400000000001</c:v>
                </c:pt>
                <c:pt idx="3">
                  <c:v>427.267</c:v>
                </c:pt>
                <c:pt idx="4">
                  <c:v>2802.5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DA-4525-B59A-04A4B80D9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2011</a:t>
            </a:r>
          </a:p>
        </c:rich>
      </c:tx>
      <c:layout>
        <c:manualLayout>
          <c:xMode val="edge"/>
          <c:yMode val="edge"/>
          <c:x val="9.2408568689392886E-2"/>
          <c:y val="2.4764739773381984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3-4CB3-8DBA-1BBCE2D977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E3-4CB3-8DBA-1BBCE2D977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E3-4CB3-8DBA-1BBCE2D977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8E3-4CB3-8DBA-1BBCE2D977A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8E3-4CB3-8DBA-1BBCE2D977A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8E3-4CB3-8DBA-1BBCE2D977AF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E3-4CB3-8DBA-1BBCE2D977AF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3-4CB3-8DBA-1BBCE2D977AF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E3-4CB3-8DBA-1BBCE2D977AF}"/>
                </c:ext>
              </c:extLst>
            </c:dLbl>
            <c:dLbl>
              <c:idx val="3"/>
              <c:layout>
                <c:manualLayout>
                  <c:x val="-0.12609280127409223"/>
                  <c:y val="-5.2124374023799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E3-4CB3-8DBA-1BBCE2D977AF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E3-4CB3-8DBA-1BBCE2D977AF}"/>
                </c:ext>
              </c:extLst>
            </c:dLbl>
            <c:dLbl>
              <c:idx val="5"/>
              <c:layout>
                <c:manualLayout>
                  <c:x val="0.10029390038819998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E3-4CB3-8DBA-1BBCE2D977AF}"/>
                </c:ext>
              </c:extLst>
            </c:dLbl>
            <c:dLbl>
              <c:idx val="6"/>
              <c:layout>
                <c:manualLayout>
                  <c:x val="0.16200061818619979"/>
                  <c:y val="-7.9977778851263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E3-4CB3-8DBA-1BBCE2D977AF}"/>
                </c:ext>
              </c:extLst>
            </c:dLbl>
            <c:dLbl>
              <c:idx val="7"/>
              <c:layout>
                <c:manualLayout>
                  <c:x val="0.17558887474395041"/>
                  <c:y val="-5.44537300935542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E3-4CB3-8DBA-1BBCE2D977AF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E3-4CB3-8DBA-1BBCE2D977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2.7'!$S$269:$S$276</c:f>
              <c:strCache>
                <c:ptCount val="8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Alabama</c:v>
                </c:pt>
                <c:pt idx="4">
                  <c:v>Arizona</c:v>
                </c:pt>
                <c:pt idx="5">
                  <c:v>Kentucky</c:v>
                </c:pt>
                <c:pt idx="6">
                  <c:v>Exports</c:v>
                </c:pt>
                <c:pt idx="7">
                  <c:v>Other</c:v>
                </c:pt>
              </c:strCache>
            </c:strRef>
          </c:cat>
          <c:val>
            <c:numRef>
              <c:f>'T 2.17 &amp; F 2.7'!$T$269:$T$276</c:f>
              <c:numCache>
                <c:formatCode>#,##0</c:formatCode>
                <c:ptCount val="8"/>
                <c:pt idx="0">
                  <c:v>13117</c:v>
                </c:pt>
                <c:pt idx="1">
                  <c:v>2297</c:v>
                </c:pt>
                <c:pt idx="2">
                  <c:v>1942</c:v>
                </c:pt>
                <c:pt idx="3">
                  <c:v>166</c:v>
                </c:pt>
                <c:pt idx="4">
                  <c:v>110</c:v>
                </c:pt>
                <c:pt idx="5">
                  <c:v>91</c:v>
                </c:pt>
                <c:pt idx="6">
                  <c:v>1080.7</c:v>
                </c:pt>
                <c:pt idx="7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E3-4CB3-8DBA-1BBCE2D97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2010</a:t>
            </a:r>
          </a:p>
        </c:rich>
      </c:tx>
      <c:layout>
        <c:manualLayout>
          <c:xMode val="edge"/>
          <c:yMode val="edge"/>
          <c:x val="0.10305394460422987"/>
          <c:y val="3.2894821074194995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AF-4630-ADA4-F34A991580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AF-4630-ADA4-F34A991580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AF-4630-ADA4-F34A991580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CAF-4630-ADA4-F34A9915808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CAF-4630-ADA4-F34A9915808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CAF-4630-ADA4-F34A99158084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AF-4630-ADA4-F34A99158084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AF-4630-ADA4-F34A99158084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AF-4630-ADA4-F34A99158084}"/>
                </c:ext>
              </c:extLst>
            </c:dLbl>
            <c:dLbl>
              <c:idx val="3"/>
              <c:layout>
                <c:manualLayout>
                  <c:x val="-0.12077011331667374"/>
                  <c:y val="-3.1674476273287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AF-4630-ADA4-F34A99158084}"/>
                </c:ext>
              </c:extLst>
            </c:dLbl>
            <c:dLbl>
              <c:idx val="4"/>
              <c:layout>
                <c:manualLayout>
                  <c:x val="-3.1763454717860864E-2"/>
                  <c:y val="-9.592097000144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AF-4630-ADA4-F34A99158084}"/>
                </c:ext>
              </c:extLst>
            </c:dLbl>
            <c:dLbl>
              <c:idx val="5"/>
              <c:layout>
                <c:manualLayout>
                  <c:x val="8.4325836515944483E-2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AF-4630-ADA4-F34A99158084}"/>
                </c:ext>
              </c:extLst>
            </c:dLbl>
            <c:dLbl>
              <c:idx val="6"/>
              <c:layout>
                <c:manualLayout>
                  <c:x val="0.15667793022878129"/>
                  <c:y val="-7.9977778851263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AF-4630-ADA4-F34A99158084}"/>
                </c:ext>
              </c:extLst>
            </c:dLbl>
            <c:dLbl>
              <c:idx val="7"/>
              <c:layout>
                <c:manualLayout>
                  <c:x val="0.1933663381897622"/>
                  <c:y val="-5.7521214756130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AF-4630-ADA4-F34A99158084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AF-4630-ADA4-F34A9915808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2.7'!$S$294:$S$301</c:f>
              <c:strCache>
                <c:ptCount val="8"/>
                <c:pt idx="0">
                  <c:v>Utah</c:v>
                </c:pt>
                <c:pt idx="1">
                  <c:v>Nevada</c:v>
                </c:pt>
                <c:pt idx="2">
                  <c:v>California</c:v>
                </c:pt>
                <c:pt idx="3">
                  <c:v>Alabama</c:v>
                </c:pt>
                <c:pt idx="4">
                  <c:v>Kentucky</c:v>
                </c:pt>
                <c:pt idx="5">
                  <c:v>Tennessee</c:v>
                </c:pt>
                <c:pt idx="6">
                  <c:v>Exports</c:v>
                </c:pt>
                <c:pt idx="7">
                  <c:v>Other</c:v>
                </c:pt>
              </c:strCache>
            </c:strRef>
          </c:cat>
          <c:val>
            <c:numRef>
              <c:f>'T 2.17 &amp; F 2.7'!$T$294:$T$301</c:f>
              <c:numCache>
                <c:formatCode>#,##0</c:formatCode>
                <c:ptCount val="8"/>
                <c:pt idx="0">
                  <c:v>12779</c:v>
                </c:pt>
                <c:pt idx="1">
                  <c:v>2107</c:v>
                </c:pt>
                <c:pt idx="2">
                  <c:v>2094</c:v>
                </c:pt>
                <c:pt idx="3">
                  <c:v>433</c:v>
                </c:pt>
                <c:pt idx="4">
                  <c:v>308</c:v>
                </c:pt>
                <c:pt idx="5">
                  <c:v>169</c:v>
                </c:pt>
                <c:pt idx="6">
                  <c:v>634.1</c:v>
                </c:pt>
                <c:pt idx="7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AF-4630-ADA4-F34A99158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2009</a:t>
            </a:r>
          </a:p>
        </c:rich>
      </c:tx>
      <c:layout>
        <c:manualLayout>
          <c:xMode val="edge"/>
          <c:yMode val="edge"/>
          <c:x val="0.10837663256164837"/>
          <c:y val="3.2894821074194995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A0-4B28-8D34-74C76C6FA4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A0-4B28-8D34-74C76C6FA4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A0-4B28-8D34-74C76C6FA43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A0-4B28-8D34-74C76C6FA43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2A0-4B28-8D34-74C76C6FA4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2A0-4B28-8D34-74C76C6FA434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A0-4B28-8D34-74C76C6FA434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A0-4B28-8D34-74C76C6FA434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A0-4B28-8D34-74C76C6FA434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A0-4B28-8D34-74C76C6FA434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A0-4B28-8D34-74C76C6FA434}"/>
                </c:ext>
              </c:extLst>
            </c:dLbl>
            <c:dLbl>
              <c:idx val="5"/>
              <c:layout>
                <c:manualLayout>
                  <c:x val="7.36804606011075E-2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A0-4B28-8D34-74C76C6FA434}"/>
                </c:ext>
              </c:extLst>
            </c:dLbl>
            <c:dLbl>
              <c:idx val="6"/>
              <c:layout>
                <c:manualLayout>
                  <c:x val="0.15135524227136279"/>
                  <c:y val="-7.9977778851263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A0-4B28-8D34-74C76C6FA434}"/>
                </c:ext>
              </c:extLst>
            </c:dLbl>
            <c:dLbl>
              <c:idx val="7"/>
              <c:layout>
                <c:manualLayout>
                  <c:x val="0.20205164474201204"/>
                  <c:y val="-6.0588699418707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A0-4B28-8D34-74C76C6FA434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A0-4B28-8D34-74C76C6FA43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2.7'!$S$323:$S$330</c:f>
              <c:strCache>
                <c:ptCount val="8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Alabama</c:v>
                </c:pt>
                <c:pt idx="4">
                  <c:v>Tennessee</c:v>
                </c:pt>
                <c:pt idx="5">
                  <c:v>Kentucky</c:v>
                </c:pt>
                <c:pt idx="6">
                  <c:v>Exports</c:v>
                </c:pt>
                <c:pt idx="7">
                  <c:v>Other</c:v>
                </c:pt>
              </c:strCache>
            </c:strRef>
          </c:cat>
          <c:val>
            <c:numRef>
              <c:f>'T 2.17 &amp; F 2.7'!$T$323:$T$330</c:f>
              <c:numCache>
                <c:formatCode>#,##0</c:formatCode>
                <c:ptCount val="8"/>
                <c:pt idx="0">
                  <c:v>13698</c:v>
                </c:pt>
                <c:pt idx="1">
                  <c:v>2160</c:v>
                </c:pt>
                <c:pt idx="2">
                  <c:v>1916.8000000000002</c:v>
                </c:pt>
                <c:pt idx="3">
                  <c:v>666</c:v>
                </c:pt>
                <c:pt idx="4">
                  <c:v>525</c:v>
                </c:pt>
                <c:pt idx="5">
                  <c:v>461</c:v>
                </c:pt>
                <c:pt idx="6">
                  <c:v>148</c:v>
                </c:pt>
                <c:pt idx="7">
                  <c:v>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A0-4B28-8D34-74C76C6FA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2008</a:t>
            </a:r>
          </a:p>
        </c:rich>
      </c:tx>
      <c:layout>
        <c:manualLayout>
          <c:xMode val="edge"/>
          <c:yMode val="edge"/>
          <c:x val="0.10039260062552062"/>
          <c:y val="3.2894821074194995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DC-44EB-850A-4C50C9FEF1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DC-44EB-850A-4C50C9FEF1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5DC-44EB-850A-4C50C9FEF1C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5DC-44EB-850A-4C50C9FEF1C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5DC-44EB-850A-4C50C9FEF1C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5DC-44EB-850A-4C50C9FEF1C8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DC-44EB-850A-4C50C9FEF1C8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DC-44EB-850A-4C50C9FEF1C8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DC-44EB-850A-4C50C9FEF1C8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DC-44EB-850A-4C50C9FEF1C8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DC-44EB-850A-4C50C9FEF1C8}"/>
                </c:ext>
              </c:extLst>
            </c:dLbl>
            <c:dLbl>
              <c:idx val="5"/>
              <c:layout>
                <c:manualLayout>
                  <c:x val="7.6341595025172709E-2"/>
                  <c:y val="-9.10303850055553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DC-44EB-850A-4C50C9FEF1C8}"/>
                </c:ext>
              </c:extLst>
            </c:dLbl>
            <c:dLbl>
              <c:idx val="6"/>
              <c:layout>
                <c:manualLayout>
                  <c:x val="0.16998465012232752"/>
                  <c:y val="-6.7707840200956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DC-44EB-850A-4C50C9FEF1C8}"/>
                </c:ext>
              </c:extLst>
            </c:dLbl>
            <c:dLbl>
              <c:idx val="7"/>
              <c:layout>
                <c:manualLayout>
                  <c:x val="0.2023843127393507"/>
                  <c:y val="-3.2981337455517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DC-44EB-850A-4C50C9FEF1C8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DC-44EB-850A-4C50C9FEF1C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2.7'!$S$358:$S$365</c:f>
              <c:strCache>
                <c:ptCount val="8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Alabama</c:v>
                </c:pt>
                <c:pt idx="4">
                  <c:v>Tennessee</c:v>
                </c:pt>
                <c:pt idx="5">
                  <c:v>Missouri</c:v>
                </c:pt>
                <c:pt idx="6">
                  <c:v>Exports</c:v>
                </c:pt>
                <c:pt idx="7">
                  <c:v>Other</c:v>
                </c:pt>
              </c:strCache>
            </c:strRef>
          </c:cat>
          <c:val>
            <c:numRef>
              <c:f>'T 2.17 &amp; F 2.7'!$T$358:$T$365</c:f>
              <c:numCache>
                <c:formatCode>#,##0</c:formatCode>
                <c:ptCount val="8"/>
                <c:pt idx="0">
                  <c:v>15655</c:v>
                </c:pt>
                <c:pt idx="1">
                  <c:v>2727</c:v>
                </c:pt>
                <c:pt idx="2">
                  <c:v>2409</c:v>
                </c:pt>
                <c:pt idx="3">
                  <c:v>1813</c:v>
                </c:pt>
                <c:pt idx="4">
                  <c:v>812</c:v>
                </c:pt>
                <c:pt idx="5">
                  <c:v>394</c:v>
                </c:pt>
                <c:pt idx="6">
                  <c:v>541</c:v>
                </c:pt>
                <c:pt idx="7">
                  <c:v>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DC-44EB-850A-4C50C9FEF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2007</a:t>
            </a:r>
          </a:p>
        </c:rich>
      </c:tx>
      <c:layout>
        <c:manualLayout>
          <c:xMode val="edge"/>
          <c:yMode val="edge"/>
          <c:x val="0.11902200847648535"/>
          <c:y val="2.4764739773381984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D8-4945-B34E-A584751CDB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D8-4945-B34E-A584751CDB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D8-4945-B34E-A584751CDB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3D8-4945-B34E-A584751CDB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3D8-4945-B34E-A584751CDB6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3D8-4945-B34E-A584751CDB69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D8-4945-B34E-A584751CDB69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D8-4945-B34E-A584751CDB69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D8-4945-B34E-A584751CDB69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D8-4945-B34E-A584751CDB69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D8-4945-B34E-A584751CDB69}"/>
                </c:ext>
              </c:extLst>
            </c:dLbl>
            <c:dLbl>
              <c:idx val="5"/>
              <c:layout>
                <c:manualLayout>
                  <c:x val="0.10029390038819998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D8-4945-B34E-A584751CDB69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D8-4945-B34E-A584751CDB69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D8-4945-B34E-A584751CDB6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2.7'!$S$391:$S$397</c:f>
              <c:strCache>
                <c:ptCount val="7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Tennessee</c:v>
                </c:pt>
                <c:pt idx="4">
                  <c:v>Wisconsin</c:v>
                </c:pt>
                <c:pt idx="5">
                  <c:v>Exports</c:v>
                </c:pt>
                <c:pt idx="6">
                  <c:v>Other</c:v>
                </c:pt>
              </c:strCache>
            </c:strRef>
          </c:cat>
          <c:val>
            <c:numRef>
              <c:f>'T 2.17 &amp; F 2.7'!$T$391:$T$397</c:f>
              <c:numCache>
                <c:formatCode>#,##0</c:formatCode>
                <c:ptCount val="7"/>
                <c:pt idx="0">
                  <c:v>15575</c:v>
                </c:pt>
                <c:pt idx="1">
                  <c:v>3049</c:v>
                </c:pt>
                <c:pt idx="2">
                  <c:v>2603</c:v>
                </c:pt>
                <c:pt idx="3">
                  <c:v>1386</c:v>
                </c:pt>
                <c:pt idx="4">
                  <c:v>743</c:v>
                </c:pt>
                <c:pt idx="5">
                  <c:v>0</c:v>
                </c:pt>
                <c:pt idx="6">
                  <c:v>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D8-4945-B34E-A584751CD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2006</a:t>
            </a:r>
          </a:p>
        </c:rich>
      </c:tx>
      <c:layout>
        <c:manualLayout>
          <c:xMode val="edge"/>
          <c:yMode val="edge"/>
          <c:x val="0.10837663256164837"/>
          <c:y val="2.8804727629905158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7F-42A5-AE39-55FC605331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7F-42A5-AE39-55FC605331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7F-42A5-AE39-55FC605331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7F-42A5-AE39-55FC605331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37F-42A5-AE39-55FC605331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37F-42A5-AE39-55FC6053319E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7F-42A5-AE39-55FC6053319E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7F-42A5-AE39-55FC6053319E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7F-42A5-AE39-55FC6053319E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7F-42A5-AE39-55FC6053319E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7F-42A5-AE39-55FC6053319E}"/>
                </c:ext>
              </c:extLst>
            </c:dLbl>
            <c:dLbl>
              <c:idx val="5"/>
              <c:layout>
                <c:manualLayout>
                  <c:x val="0.10029390038819998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7F-42A5-AE39-55FC6053319E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7F-42A5-AE39-55FC6053319E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7F-42A5-AE39-55FC6053319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2.7'!$S$430:$S$436</c:f>
              <c:strCache>
                <c:ptCount val="7"/>
                <c:pt idx="0">
                  <c:v>Utah</c:v>
                </c:pt>
                <c:pt idx="1">
                  <c:v>California</c:v>
                </c:pt>
                <c:pt idx="2">
                  <c:v>Nevada</c:v>
                </c:pt>
                <c:pt idx="3">
                  <c:v>Tennessee</c:v>
                </c:pt>
                <c:pt idx="4">
                  <c:v>Wisconsin</c:v>
                </c:pt>
                <c:pt idx="5">
                  <c:v>Exports</c:v>
                </c:pt>
                <c:pt idx="6">
                  <c:v>Other</c:v>
                </c:pt>
              </c:strCache>
            </c:strRef>
          </c:cat>
          <c:val>
            <c:numRef>
              <c:f>'T 2.17 &amp; F 2.7'!$T$430:$T$436</c:f>
              <c:numCache>
                <c:formatCode>#,##0</c:formatCode>
                <c:ptCount val="7"/>
                <c:pt idx="0">
                  <c:v>15186</c:v>
                </c:pt>
                <c:pt idx="1">
                  <c:v>3153</c:v>
                </c:pt>
                <c:pt idx="2">
                  <c:v>2848</c:v>
                </c:pt>
                <c:pt idx="3">
                  <c:v>1224</c:v>
                </c:pt>
                <c:pt idx="4">
                  <c:v>825</c:v>
                </c:pt>
                <c:pt idx="5">
                  <c:v>55</c:v>
                </c:pt>
                <c:pt idx="6">
                  <c:v>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7F-42A5-AE39-55FC60533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Figure 2.7 - Distribution of Utah Coal by Destination, 2005</a:t>
            </a:r>
          </a:p>
        </c:rich>
      </c:tx>
      <c:layout>
        <c:manualLayout>
          <c:xMode val="edge"/>
          <c:yMode val="edge"/>
          <c:x val="0.1163606644977761"/>
          <c:y val="2.8804727629905158E-2"/>
        </c:manualLayout>
      </c:layout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968035809151"/>
          <c:y val="0.3133011287699467"/>
          <c:w val="0.74191690110592468"/>
          <c:h val="0.581174822472344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3C-4CF6-A520-774FFE16DAC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3C-4CF6-A520-774FFE16DAC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3C-4CF6-A520-774FFE16DAC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43C-4CF6-A520-774FFE16DAC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43C-4CF6-A520-774FFE16DAC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43C-4CF6-A520-774FFE16DAC2}"/>
              </c:ext>
            </c:extLst>
          </c:dPt>
          <c:dLbls>
            <c:dLbl>
              <c:idx val="0"/>
              <c:layout>
                <c:manualLayout>
                  <c:x val="2.8211725422205444E-2"/>
                  <c:y val="4.999088108079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3C-4CF6-A520-774FFE16DAC2}"/>
                </c:ext>
              </c:extLst>
            </c:dLbl>
            <c:dLbl>
              <c:idx val="1"/>
              <c:layout>
                <c:manualLayout>
                  <c:x val="-5.0952929481009261E-2"/>
                  <c:y val="3.3358889349357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3C-4CF6-A520-774FFE16DAC2}"/>
                </c:ext>
              </c:extLst>
            </c:dLbl>
            <c:dLbl>
              <c:idx val="2"/>
              <c:layout>
                <c:manualLayout>
                  <c:x val="-0.1025183174748447"/>
                  <c:y val="1.354123497720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3C-4CF6-A520-774FFE16DAC2}"/>
                </c:ext>
              </c:extLst>
            </c:dLbl>
            <c:dLbl>
              <c:idx val="3"/>
              <c:layout>
                <c:manualLayout>
                  <c:x val="-0.11012471136498719"/>
                  <c:y val="-6.439425334991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3C-4CF6-A520-774FFE16DAC2}"/>
                </c:ext>
              </c:extLst>
            </c:dLbl>
            <c:dLbl>
              <c:idx val="4"/>
              <c:layout>
                <c:manualLayout>
                  <c:x val="-1.3133953005818894E-2"/>
                  <c:y val="-0.104100849094903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3C-4CF6-A520-774FFE16DAC2}"/>
                </c:ext>
              </c:extLst>
            </c:dLbl>
            <c:dLbl>
              <c:idx val="5"/>
              <c:layout>
                <c:manualLayout>
                  <c:x val="0.10029390038819998"/>
                  <c:y val="-0.10739030320596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3C-4CF6-A520-774FFE16DAC2}"/>
                </c:ext>
              </c:extLst>
            </c:dLbl>
            <c:dLbl>
              <c:idx val="6"/>
              <c:layout>
                <c:manualLayout>
                  <c:x val="0.13804848542228815"/>
                  <c:y val="-7.99778974996546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3C-4CF6-A520-774FFE16DAC2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48497041443278593"/>
                  <c:y val="6.9079058322397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3C-4CF6-A520-774FFE16DAC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 2.17 &amp; F 2.7'!$S$455:$S$461</c:f>
              <c:strCache>
                <c:ptCount val="7"/>
                <c:pt idx="0">
                  <c:v>Utah</c:v>
                </c:pt>
                <c:pt idx="1">
                  <c:v>Nevada</c:v>
                </c:pt>
                <c:pt idx="2">
                  <c:v>California</c:v>
                </c:pt>
                <c:pt idx="3">
                  <c:v>Wisconsin</c:v>
                </c:pt>
                <c:pt idx="4">
                  <c:v>Tennessee</c:v>
                </c:pt>
                <c:pt idx="5">
                  <c:v>Exports</c:v>
                </c:pt>
                <c:pt idx="6">
                  <c:v>Other</c:v>
                </c:pt>
              </c:strCache>
            </c:strRef>
          </c:cat>
          <c:val>
            <c:numRef>
              <c:f>'T 2.17 &amp; F 2.7'!$T$455:$T$461</c:f>
              <c:numCache>
                <c:formatCode>#,##0</c:formatCode>
                <c:ptCount val="7"/>
                <c:pt idx="0">
                  <c:v>13840</c:v>
                </c:pt>
                <c:pt idx="1">
                  <c:v>2968</c:v>
                </c:pt>
                <c:pt idx="2">
                  <c:v>2480</c:v>
                </c:pt>
                <c:pt idx="3">
                  <c:v>924</c:v>
                </c:pt>
                <c:pt idx="4">
                  <c:v>871</c:v>
                </c:pt>
                <c:pt idx="5">
                  <c:v>351</c:v>
                </c:pt>
                <c:pt idx="6">
                  <c:v>1592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3C-4CF6-A520-774FFE16D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139700</xdr:colOff>
      <xdr:row>205</xdr:row>
      <xdr:rowOff>25400</xdr:rowOff>
    </xdr:from>
    <xdr:to>
      <xdr:col>14</xdr:col>
      <xdr:colOff>415925</xdr:colOff>
      <xdr:row>226</xdr:row>
      <xdr:rowOff>15875</xdr:rowOff>
    </xdr:to>
    <xdr:graphicFrame macro="">
      <xdr:nvGraphicFramePr>
        <xdr:cNvPr id="2" name="Chart 39">
          <a:extLst>
            <a:ext uri="{FF2B5EF4-FFF2-40B4-BE49-F238E27FC236}">
              <a16:creationId xmlns:a16="http://schemas.microsoft.com/office/drawing/2014/main" id="{C8181182-9E2C-41A9-921A-C6682246B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230</xdr:row>
      <xdr:rowOff>95250</xdr:rowOff>
    </xdr:from>
    <xdr:to>
      <xdr:col>14</xdr:col>
      <xdr:colOff>390525</xdr:colOff>
      <xdr:row>251</xdr:row>
      <xdr:rowOff>38100</xdr:rowOff>
    </xdr:to>
    <xdr:graphicFrame macro="">
      <xdr:nvGraphicFramePr>
        <xdr:cNvPr id="3" name="Chart 39">
          <a:extLst>
            <a:ext uri="{FF2B5EF4-FFF2-40B4-BE49-F238E27FC236}">
              <a16:creationId xmlns:a16="http://schemas.microsoft.com/office/drawing/2014/main" id="{A16DEF25-0566-41DC-8A3A-65481D8F8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257</xdr:row>
      <xdr:rowOff>3175</xdr:rowOff>
    </xdr:from>
    <xdr:to>
      <xdr:col>14</xdr:col>
      <xdr:colOff>412750</xdr:colOff>
      <xdr:row>278</xdr:row>
      <xdr:rowOff>0</xdr:rowOff>
    </xdr:to>
    <xdr:graphicFrame macro="">
      <xdr:nvGraphicFramePr>
        <xdr:cNvPr id="4" name="Chart 39">
          <a:extLst>
            <a:ext uri="{FF2B5EF4-FFF2-40B4-BE49-F238E27FC236}">
              <a16:creationId xmlns:a16="http://schemas.microsoft.com/office/drawing/2014/main" id="{9AE1FD98-04C7-4AF2-9FB6-514548E88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196850</xdr:colOff>
      <xdr:row>285</xdr:row>
      <xdr:rowOff>47625</xdr:rowOff>
    </xdr:from>
    <xdr:to>
      <xdr:col>14</xdr:col>
      <xdr:colOff>466725</xdr:colOff>
      <xdr:row>305</xdr:row>
      <xdr:rowOff>101600</xdr:rowOff>
    </xdr:to>
    <xdr:graphicFrame macro="">
      <xdr:nvGraphicFramePr>
        <xdr:cNvPr id="5" name="Chart 39">
          <a:extLst>
            <a:ext uri="{FF2B5EF4-FFF2-40B4-BE49-F238E27FC236}">
              <a16:creationId xmlns:a16="http://schemas.microsoft.com/office/drawing/2014/main" id="{32EB1277-BDCB-461F-8332-117F8C9FC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133350</xdr:colOff>
      <xdr:row>314</xdr:row>
      <xdr:rowOff>133350</xdr:rowOff>
    </xdr:from>
    <xdr:to>
      <xdr:col>14</xdr:col>
      <xdr:colOff>409575</xdr:colOff>
      <xdr:row>335</xdr:row>
      <xdr:rowOff>47625</xdr:rowOff>
    </xdr:to>
    <xdr:graphicFrame macro="">
      <xdr:nvGraphicFramePr>
        <xdr:cNvPr id="6" name="Chart 39">
          <a:extLst>
            <a:ext uri="{FF2B5EF4-FFF2-40B4-BE49-F238E27FC236}">
              <a16:creationId xmlns:a16="http://schemas.microsoft.com/office/drawing/2014/main" id="{2A1F3EF2-6C73-4EC1-8AA3-C7A8226E3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95250</xdr:colOff>
      <xdr:row>349</xdr:row>
      <xdr:rowOff>158750</xdr:rowOff>
    </xdr:from>
    <xdr:to>
      <xdr:col>14</xdr:col>
      <xdr:colOff>371475</xdr:colOff>
      <xdr:row>370</xdr:row>
      <xdr:rowOff>111125</xdr:rowOff>
    </xdr:to>
    <xdr:graphicFrame macro="">
      <xdr:nvGraphicFramePr>
        <xdr:cNvPr id="7" name="Chart 39">
          <a:extLst>
            <a:ext uri="{FF2B5EF4-FFF2-40B4-BE49-F238E27FC236}">
              <a16:creationId xmlns:a16="http://schemas.microsoft.com/office/drawing/2014/main" id="{88CA68D8-1228-4F8C-967E-6935A83762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149225</xdr:colOff>
      <xdr:row>385</xdr:row>
      <xdr:rowOff>69850</xdr:rowOff>
    </xdr:from>
    <xdr:to>
      <xdr:col>14</xdr:col>
      <xdr:colOff>419100</xdr:colOff>
      <xdr:row>406</xdr:row>
      <xdr:rowOff>3175</xdr:rowOff>
    </xdr:to>
    <xdr:graphicFrame macro="">
      <xdr:nvGraphicFramePr>
        <xdr:cNvPr id="8" name="Chart 39">
          <a:extLst>
            <a:ext uri="{FF2B5EF4-FFF2-40B4-BE49-F238E27FC236}">
              <a16:creationId xmlns:a16="http://schemas.microsoft.com/office/drawing/2014/main" id="{4331A936-EBE8-409B-9E25-56113977A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418</xdr:row>
      <xdr:rowOff>0</xdr:rowOff>
    </xdr:from>
    <xdr:to>
      <xdr:col>14</xdr:col>
      <xdr:colOff>409575</xdr:colOff>
      <xdr:row>438</xdr:row>
      <xdr:rowOff>104775</xdr:rowOff>
    </xdr:to>
    <xdr:graphicFrame macro="">
      <xdr:nvGraphicFramePr>
        <xdr:cNvPr id="9" name="Chart 39">
          <a:extLst>
            <a:ext uri="{FF2B5EF4-FFF2-40B4-BE49-F238E27FC236}">
              <a16:creationId xmlns:a16="http://schemas.microsoft.com/office/drawing/2014/main" id="{BD7E45AF-BDA7-48CD-AEA3-1834AD7A9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161925</xdr:colOff>
      <xdr:row>451</xdr:row>
      <xdr:rowOff>3175</xdr:rowOff>
    </xdr:from>
    <xdr:to>
      <xdr:col>14</xdr:col>
      <xdr:colOff>431800</xdr:colOff>
      <xdr:row>471</xdr:row>
      <xdr:rowOff>136525</xdr:rowOff>
    </xdr:to>
    <xdr:graphicFrame macro="">
      <xdr:nvGraphicFramePr>
        <xdr:cNvPr id="10" name="Chart 39">
          <a:extLst>
            <a:ext uri="{FF2B5EF4-FFF2-40B4-BE49-F238E27FC236}">
              <a16:creationId xmlns:a16="http://schemas.microsoft.com/office/drawing/2014/main" id="{1D30A76D-3942-40D7-90A6-4B5FD2194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203200</xdr:colOff>
      <xdr:row>484</xdr:row>
      <xdr:rowOff>3175</xdr:rowOff>
    </xdr:from>
    <xdr:to>
      <xdr:col>14</xdr:col>
      <xdr:colOff>479425</xdr:colOff>
      <xdr:row>504</xdr:row>
      <xdr:rowOff>107950</xdr:rowOff>
    </xdr:to>
    <xdr:graphicFrame macro="">
      <xdr:nvGraphicFramePr>
        <xdr:cNvPr id="11" name="Chart 39">
          <a:extLst>
            <a:ext uri="{FF2B5EF4-FFF2-40B4-BE49-F238E27FC236}">
              <a16:creationId xmlns:a16="http://schemas.microsoft.com/office/drawing/2014/main" id="{FD299574-D533-4313-B21C-74607C5E3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149225</xdr:colOff>
      <xdr:row>516</xdr:row>
      <xdr:rowOff>19050</xdr:rowOff>
    </xdr:from>
    <xdr:to>
      <xdr:col>14</xdr:col>
      <xdr:colOff>419100</xdr:colOff>
      <xdr:row>537</xdr:row>
      <xdr:rowOff>123825</xdr:rowOff>
    </xdr:to>
    <xdr:graphicFrame macro="">
      <xdr:nvGraphicFramePr>
        <xdr:cNvPr id="12" name="Chart 39">
          <a:extLst>
            <a:ext uri="{FF2B5EF4-FFF2-40B4-BE49-F238E27FC236}">
              <a16:creationId xmlns:a16="http://schemas.microsoft.com/office/drawing/2014/main" id="{C92D9333-6952-4F2E-A3CD-952297579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120650</xdr:colOff>
      <xdr:row>552</xdr:row>
      <xdr:rowOff>0</xdr:rowOff>
    </xdr:from>
    <xdr:to>
      <xdr:col>14</xdr:col>
      <xdr:colOff>412750</xdr:colOff>
      <xdr:row>573</xdr:row>
      <xdr:rowOff>95250</xdr:rowOff>
    </xdr:to>
    <xdr:graphicFrame macro="">
      <xdr:nvGraphicFramePr>
        <xdr:cNvPr id="13" name="Chart 39">
          <a:extLst>
            <a:ext uri="{FF2B5EF4-FFF2-40B4-BE49-F238E27FC236}">
              <a16:creationId xmlns:a16="http://schemas.microsoft.com/office/drawing/2014/main" id="{58165787-3564-4734-A2B2-958C88748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73025</xdr:colOff>
      <xdr:row>591</xdr:row>
      <xdr:rowOff>31750</xdr:rowOff>
    </xdr:from>
    <xdr:to>
      <xdr:col>14</xdr:col>
      <xdr:colOff>438150</xdr:colOff>
      <xdr:row>612</xdr:row>
      <xdr:rowOff>136525</xdr:rowOff>
    </xdr:to>
    <xdr:graphicFrame macro="">
      <xdr:nvGraphicFramePr>
        <xdr:cNvPr id="14" name="Chart 39">
          <a:extLst>
            <a:ext uri="{FF2B5EF4-FFF2-40B4-BE49-F238E27FC236}">
              <a16:creationId xmlns:a16="http://schemas.microsoft.com/office/drawing/2014/main" id="{AE929E73-876B-48D6-825D-32CA28474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279401</xdr:colOff>
      <xdr:row>181</xdr:row>
      <xdr:rowOff>127000</xdr:rowOff>
    </xdr:from>
    <xdr:to>
      <xdr:col>14</xdr:col>
      <xdr:colOff>504825</xdr:colOff>
      <xdr:row>202</xdr:row>
      <xdr:rowOff>34925</xdr:rowOff>
    </xdr:to>
    <xdr:graphicFrame macro="">
      <xdr:nvGraphicFramePr>
        <xdr:cNvPr id="15" name="Chart 39">
          <a:extLst>
            <a:ext uri="{FF2B5EF4-FFF2-40B4-BE49-F238E27FC236}">
              <a16:creationId xmlns:a16="http://schemas.microsoft.com/office/drawing/2014/main" id="{E8AA306F-364D-404F-AB16-8EDD397FF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184149</xdr:colOff>
      <xdr:row>160</xdr:row>
      <xdr:rowOff>60325</xdr:rowOff>
    </xdr:from>
    <xdr:to>
      <xdr:col>14</xdr:col>
      <xdr:colOff>412750</xdr:colOff>
      <xdr:row>179</xdr:row>
      <xdr:rowOff>3175</xdr:rowOff>
    </xdr:to>
    <xdr:graphicFrame macro="">
      <xdr:nvGraphicFramePr>
        <xdr:cNvPr id="16" name="Chart 39">
          <a:extLst>
            <a:ext uri="{FF2B5EF4-FFF2-40B4-BE49-F238E27FC236}">
              <a16:creationId xmlns:a16="http://schemas.microsoft.com/office/drawing/2014/main" id="{76EDC2CA-34EB-4F96-9C53-ED0DE27FF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234950</xdr:colOff>
      <xdr:row>139</xdr:row>
      <xdr:rowOff>133350</xdr:rowOff>
    </xdr:from>
    <xdr:to>
      <xdr:col>14</xdr:col>
      <xdr:colOff>476250</xdr:colOff>
      <xdr:row>158</xdr:row>
      <xdr:rowOff>0</xdr:rowOff>
    </xdr:to>
    <xdr:graphicFrame macro="">
      <xdr:nvGraphicFramePr>
        <xdr:cNvPr id="17" name="Chart 39">
          <a:extLst>
            <a:ext uri="{FF2B5EF4-FFF2-40B4-BE49-F238E27FC236}">
              <a16:creationId xmlns:a16="http://schemas.microsoft.com/office/drawing/2014/main" id="{59B3261D-02C3-459B-ACC2-623F9EFFE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168275</xdr:colOff>
      <xdr:row>118</xdr:row>
      <xdr:rowOff>0</xdr:rowOff>
    </xdr:from>
    <xdr:to>
      <xdr:col>14</xdr:col>
      <xdr:colOff>409575</xdr:colOff>
      <xdr:row>136</xdr:row>
      <xdr:rowOff>57150</xdr:rowOff>
    </xdr:to>
    <xdr:graphicFrame macro="">
      <xdr:nvGraphicFramePr>
        <xdr:cNvPr id="18" name="Chart 39">
          <a:extLst>
            <a:ext uri="{FF2B5EF4-FFF2-40B4-BE49-F238E27FC236}">
              <a16:creationId xmlns:a16="http://schemas.microsoft.com/office/drawing/2014/main" id="{0A9EBA8D-21D4-4A83-AF6E-97BFCD077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349250</xdr:colOff>
      <xdr:row>96</xdr:row>
      <xdr:rowOff>66674</xdr:rowOff>
    </xdr:from>
    <xdr:to>
      <xdr:col>14</xdr:col>
      <xdr:colOff>428625</xdr:colOff>
      <xdr:row>115</xdr:row>
      <xdr:rowOff>0</xdr:rowOff>
    </xdr:to>
    <xdr:graphicFrame macro="">
      <xdr:nvGraphicFramePr>
        <xdr:cNvPr id="19" name="Chart 39">
          <a:extLst>
            <a:ext uri="{FF2B5EF4-FFF2-40B4-BE49-F238E27FC236}">
              <a16:creationId xmlns:a16="http://schemas.microsoft.com/office/drawing/2014/main" id="{0B0B18E2-075B-4D5E-BBD8-29FF399B7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396875</xdr:colOff>
      <xdr:row>74</xdr:row>
      <xdr:rowOff>114300</xdr:rowOff>
    </xdr:from>
    <xdr:to>
      <xdr:col>14</xdr:col>
      <xdr:colOff>476250</xdr:colOff>
      <xdr:row>93</xdr:row>
      <xdr:rowOff>28576</xdr:rowOff>
    </xdr:to>
    <xdr:graphicFrame macro="">
      <xdr:nvGraphicFramePr>
        <xdr:cNvPr id="20" name="Chart 39">
          <a:extLst>
            <a:ext uri="{FF2B5EF4-FFF2-40B4-BE49-F238E27FC236}">
              <a16:creationId xmlns:a16="http://schemas.microsoft.com/office/drawing/2014/main" id="{A87380F6-BA9F-44F7-BB4C-B3084C348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444500</xdr:colOff>
      <xdr:row>51</xdr:row>
      <xdr:rowOff>133350</xdr:rowOff>
    </xdr:from>
    <xdr:to>
      <xdr:col>14</xdr:col>
      <xdr:colOff>523875</xdr:colOff>
      <xdr:row>70</xdr:row>
      <xdr:rowOff>104776</xdr:rowOff>
    </xdr:to>
    <xdr:graphicFrame macro="">
      <xdr:nvGraphicFramePr>
        <xdr:cNvPr id="21" name="Chart 39">
          <a:extLst>
            <a:ext uri="{FF2B5EF4-FFF2-40B4-BE49-F238E27FC236}">
              <a16:creationId xmlns:a16="http://schemas.microsoft.com/office/drawing/2014/main" id="{FE0E5874-90E0-45D3-A518-B0D5FC047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444500</xdr:colOff>
      <xdr:row>27</xdr:row>
      <xdr:rowOff>133350</xdr:rowOff>
    </xdr:from>
    <xdr:to>
      <xdr:col>14</xdr:col>
      <xdr:colOff>523875</xdr:colOff>
      <xdr:row>46</xdr:row>
      <xdr:rowOff>104776</xdr:rowOff>
    </xdr:to>
    <xdr:graphicFrame macro="">
      <xdr:nvGraphicFramePr>
        <xdr:cNvPr id="22" name="Chart 39">
          <a:extLst>
            <a:ext uri="{FF2B5EF4-FFF2-40B4-BE49-F238E27FC236}">
              <a16:creationId xmlns:a16="http://schemas.microsoft.com/office/drawing/2014/main" id="{D9D42A91-2C9A-448A-89B2-BF130F5D2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444500</xdr:colOff>
      <xdr:row>1</xdr:row>
      <xdr:rowOff>133350</xdr:rowOff>
    </xdr:from>
    <xdr:to>
      <xdr:col>14</xdr:col>
      <xdr:colOff>523875</xdr:colOff>
      <xdr:row>22</xdr:row>
      <xdr:rowOff>104776</xdr:rowOff>
    </xdr:to>
    <xdr:graphicFrame macro="">
      <xdr:nvGraphicFramePr>
        <xdr:cNvPr id="23" name="Chart 39">
          <a:extLst>
            <a:ext uri="{FF2B5EF4-FFF2-40B4-BE49-F238E27FC236}">
              <a16:creationId xmlns:a16="http://schemas.microsoft.com/office/drawing/2014/main" id="{28BB4D47-8019-4925-B1EA-B13967779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444500</xdr:colOff>
      <xdr:row>1</xdr:row>
      <xdr:rowOff>133350</xdr:rowOff>
    </xdr:from>
    <xdr:to>
      <xdr:col>14</xdr:col>
      <xdr:colOff>523875</xdr:colOff>
      <xdr:row>22</xdr:row>
      <xdr:rowOff>104776</xdr:rowOff>
    </xdr:to>
    <xdr:graphicFrame macro="">
      <xdr:nvGraphicFramePr>
        <xdr:cNvPr id="24" name="Chart 39">
          <a:extLst>
            <a:ext uri="{FF2B5EF4-FFF2-40B4-BE49-F238E27FC236}">
              <a16:creationId xmlns:a16="http://schemas.microsoft.com/office/drawing/2014/main" id="{7BE1C926-E911-43C6-AB1E-73DD6A9C3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ia.gov/coal/distribution/annual/" TargetMode="External"/><Relationship Id="rId13" Type="http://schemas.openxmlformats.org/officeDocument/2006/relationships/hyperlink" Target="https://www.eia.gov/coal/distribution/annual/" TargetMode="External"/><Relationship Id="rId18" Type="http://schemas.openxmlformats.org/officeDocument/2006/relationships/hyperlink" Target="https://www.eia.gov/coal/distribution/annual/" TargetMode="External"/><Relationship Id="rId3" Type="http://schemas.openxmlformats.org/officeDocument/2006/relationships/hyperlink" Target="https://www.eia.gov/coal/distribution/annual/" TargetMode="External"/><Relationship Id="rId21" Type="http://schemas.openxmlformats.org/officeDocument/2006/relationships/hyperlink" Target="https://www.eia.gov/coal/distribution/annual/" TargetMode="External"/><Relationship Id="rId7" Type="http://schemas.openxmlformats.org/officeDocument/2006/relationships/hyperlink" Target="https://www.eia.gov/coal/distribution/annual/" TargetMode="External"/><Relationship Id="rId12" Type="http://schemas.openxmlformats.org/officeDocument/2006/relationships/hyperlink" Target="https://www.eia.gov/coal/distribution/annual/" TargetMode="External"/><Relationship Id="rId17" Type="http://schemas.openxmlformats.org/officeDocument/2006/relationships/hyperlink" Target="https://www.eia.gov/coal/distribution/annual/" TargetMode="External"/><Relationship Id="rId2" Type="http://schemas.openxmlformats.org/officeDocument/2006/relationships/hyperlink" Target="https://www.eia.gov/coal/distribution/annual/" TargetMode="External"/><Relationship Id="rId16" Type="http://schemas.openxmlformats.org/officeDocument/2006/relationships/hyperlink" Target="https://www.eia.gov/coal/distribution/annual/" TargetMode="External"/><Relationship Id="rId20" Type="http://schemas.openxmlformats.org/officeDocument/2006/relationships/hyperlink" Target="https://www.eia.gov/coal/distribution/annual/" TargetMode="External"/><Relationship Id="rId1" Type="http://schemas.openxmlformats.org/officeDocument/2006/relationships/hyperlink" Target="https://www.eia.gov/coal/distribution/annual/" TargetMode="External"/><Relationship Id="rId6" Type="http://schemas.openxmlformats.org/officeDocument/2006/relationships/hyperlink" Target="https://www.eia.gov/coal/distribution/annual/" TargetMode="External"/><Relationship Id="rId11" Type="http://schemas.openxmlformats.org/officeDocument/2006/relationships/hyperlink" Target="https://www.eia.gov/coal/distribution/annual/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eia.gov/coal/distribution/annual/" TargetMode="External"/><Relationship Id="rId15" Type="http://schemas.openxmlformats.org/officeDocument/2006/relationships/hyperlink" Target="https://www.eia.gov/coal/distribution/annual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eia.gov/coal/distribution/annual/" TargetMode="External"/><Relationship Id="rId19" Type="http://schemas.openxmlformats.org/officeDocument/2006/relationships/hyperlink" Target="https://www.eia.gov/coal/distribution/annual/" TargetMode="External"/><Relationship Id="rId4" Type="http://schemas.openxmlformats.org/officeDocument/2006/relationships/hyperlink" Target="https://www.eia.gov/coal/distribution/annual/" TargetMode="External"/><Relationship Id="rId9" Type="http://schemas.openxmlformats.org/officeDocument/2006/relationships/hyperlink" Target="https://www.eia.gov/coal/distribution/annual/" TargetMode="External"/><Relationship Id="rId14" Type="http://schemas.openxmlformats.org/officeDocument/2006/relationships/hyperlink" Target="https://www.eia.gov/coal/distribution/annual/" TargetMode="External"/><Relationship Id="rId22" Type="http://schemas.openxmlformats.org/officeDocument/2006/relationships/hyperlink" Target="https://www.eia.gov/coal/distribution/an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29F70-7CE8-4369-B3C2-B3B3576E35B4}">
  <dimension ref="A1:IO624"/>
  <sheetViews>
    <sheetView showGridLines="0" tabSelected="1" zoomScaleNormal="100" workbookViewId="0">
      <selection activeCell="S19" sqref="S19"/>
    </sheetView>
  </sheetViews>
  <sheetFormatPr defaultColWidth="8.42578125" defaultRowHeight="12.75" x14ac:dyDescent="0.2"/>
  <cols>
    <col min="1" max="1" width="14" style="1" customWidth="1"/>
    <col min="2" max="2" width="10.7109375" style="1" customWidth="1"/>
    <col min="3" max="3" width="9.85546875" style="1" customWidth="1"/>
    <col min="4" max="4" width="11.7109375" style="1" customWidth="1"/>
    <col min="5" max="5" width="15" style="1" customWidth="1"/>
    <col min="6" max="6" width="10.42578125" style="1" customWidth="1"/>
    <col min="7" max="18" width="8.42578125" style="1"/>
    <col min="19" max="19" width="10" style="1" customWidth="1"/>
    <col min="20" max="16384" width="8.42578125" style="1"/>
  </cols>
  <sheetData>
    <row r="1" spans="1:246" ht="15.75" x14ac:dyDescent="0.2">
      <c r="A1" s="43" t="s">
        <v>44</v>
      </c>
      <c r="B1" s="42" t="s">
        <v>77</v>
      </c>
      <c r="D1" s="41"/>
      <c r="E1" s="40"/>
      <c r="F1" s="40"/>
    </row>
    <row r="2" spans="1:246" x14ac:dyDescent="0.2">
      <c r="A2" s="39"/>
      <c r="B2" s="39" t="s">
        <v>42</v>
      </c>
      <c r="D2" s="39"/>
      <c r="E2" s="39"/>
      <c r="F2" s="39"/>
    </row>
    <row r="3" spans="1:246" ht="7.5" customHeight="1" thickBot="1" x14ac:dyDescent="0.25">
      <c r="A3" s="38"/>
      <c r="B3" s="61"/>
      <c r="C3" s="38"/>
      <c r="D3" s="38"/>
      <c r="E3" s="38"/>
      <c r="F3" s="38"/>
    </row>
    <row r="4" spans="1:246" s="63" customFormat="1" ht="26.25" thickBot="1" x14ac:dyDescent="0.25">
      <c r="A4" s="37" t="s">
        <v>41</v>
      </c>
      <c r="B4" s="36" t="s">
        <v>40</v>
      </c>
      <c r="C4" s="36" t="s">
        <v>50</v>
      </c>
      <c r="D4" s="36" t="s">
        <v>38</v>
      </c>
      <c r="E4" s="36" t="s">
        <v>37</v>
      </c>
      <c r="F4" s="36" t="s">
        <v>4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</row>
    <row r="5" spans="1:246" s="63" customFormat="1" ht="11.25" customHeight="1" thickBot="1" x14ac:dyDescent="0.25">
      <c r="A5" s="60" t="s">
        <v>60</v>
      </c>
      <c r="B5" s="52" t="s">
        <v>5</v>
      </c>
      <c r="C5" s="52" t="s">
        <v>5</v>
      </c>
      <c r="D5" s="92">
        <v>58.634</v>
      </c>
      <c r="E5" s="52" t="s">
        <v>5</v>
      </c>
      <c r="F5" s="71">
        <f>SUM(B5:E5)</f>
        <v>58.634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</row>
    <row r="6" spans="1:246" s="5" customFormat="1" ht="11.25" customHeight="1" thickBot="1" x14ac:dyDescent="0.25">
      <c r="A6" s="77" t="s">
        <v>23</v>
      </c>
      <c r="B6" s="20" t="s">
        <v>5</v>
      </c>
      <c r="C6" s="72" t="s">
        <v>5</v>
      </c>
      <c r="D6" s="20">
        <v>595.07899999999995</v>
      </c>
      <c r="E6" s="20" t="s">
        <v>5</v>
      </c>
      <c r="F6" s="72">
        <f>SUM(B6:E6)</f>
        <v>595.07899999999995</v>
      </c>
      <c r="S6" s="33" t="s">
        <v>25</v>
      </c>
      <c r="T6" s="32"/>
    </row>
    <row r="7" spans="1:246" s="5" customFormat="1" ht="11.25" customHeight="1" x14ac:dyDescent="0.2">
      <c r="A7" s="76" t="s">
        <v>33</v>
      </c>
      <c r="B7" s="17" t="s">
        <v>5</v>
      </c>
      <c r="C7" s="71" t="s">
        <v>5</v>
      </c>
      <c r="D7" s="17">
        <v>1.1659999999999999</v>
      </c>
      <c r="E7" s="17" t="s">
        <v>5</v>
      </c>
      <c r="F7" s="71">
        <f>SUM(B7:E7)</f>
        <v>1.1659999999999999</v>
      </c>
      <c r="S7" s="31" t="s">
        <v>12</v>
      </c>
      <c r="T7" s="30">
        <f>F14</f>
        <v>7630.9269999999997</v>
      </c>
    </row>
    <row r="8" spans="1:246" s="5" customFormat="1" ht="11.25" customHeight="1" x14ac:dyDescent="0.2">
      <c r="A8" s="77" t="s">
        <v>31</v>
      </c>
      <c r="B8" s="20">
        <v>137.07400000000001</v>
      </c>
      <c r="C8" s="72" t="s">
        <v>5</v>
      </c>
      <c r="D8" s="20" t="s">
        <v>5</v>
      </c>
      <c r="E8" s="20" t="s">
        <v>5</v>
      </c>
      <c r="F8" s="72">
        <f>SUM(B8:E8)</f>
        <v>137.07400000000001</v>
      </c>
      <c r="S8" s="29" t="s">
        <v>23</v>
      </c>
      <c r="T8" s="28">
        <f>F6</f>
        <v>595.07899999999995</v>
      </c>
    </row>
    <row r="9" spans="1:246" s="5" customFormat="1" ht="11.25" customHeight="1" x14ac:dyDescent="0.2">
      <c r="A9" s="76" t="s">
        <v>19</v>
      </c>
      <c r="B9" s="17" t="s">
        <v>5</v>
      </c>
      <c r="C9" s="71" t="s">
        <v>5</v>
      </c>
      <c r="D9" s="17">
        <v>15.361000000000001</v>
      </c>
      <c r="E9" s="17" t="s">
        <v>5</v>
      </c>
      <c r="F9" s="71">
        <f>SUM(B9:E9)</f>
        <v>15.361000000000001</v>
      </c>
      <c r="S9" s="29" t="s">
        <v>22</v>
      </c>
      <c r="T9" s="28">
        <f>F10</f>
        <v>423.26400000000001</v>
      </c>
    </row>
    <row r="10" spans="1:246" s="5" customFormat="1" ht="11.25" customHeight="1" x14ac:dyDescent="0.2">
      <c r="A10" s="77" t="s">
        <v>22</v>
      </c>
      <c r="B10" s="20">
        <v>216.988</v>
      </c>
      <c r="C10" s="72" t="s">
        <v>5</v>
      </c>
      <c r="D10" s="20">
        <v>206.27600000000001</v>
      </c>
      <c r="E10" s="20" t="s">
        <v>5</v>
      </c>
      <c r="F10" s="72">
        <f>SUM(B10:E10)</f>
        <v>423.26400000000001</v>
      </c>
      <c r="S10" s="29" t="s">
        <v>15</v>
      </c>
      <c r="T10" s="28">
        <f>SUM(F5, F7, F11, F12, F15, F13, F8,F9)</f>
        <v>427.267</v>
      </c>
    </row>
    <row r="11" spans="1:246" s="5" customFormat="1" ht="11.25" customHeight="1" thickBot="1" x14ac:dyDescent="0.25">
      <c r="A11" s="5" t="s">
        <v>74</v>
      </c>
      <c r="B11" s="17" t="s">
        <v>5</v>
      </c>
      <c r="C11" s="71" t="s">
        <v>5</v>
      </c>
      <c r="D11" s="17">
        <v>123.506</v>
      </c>
      <c r="E11" s="17" t="s">
        <v>5</v>
      </c>
      <c r="F11" s="71">
        <f>SUM(B11:E11)</f>
        <v>123.506</v>
      </c>
      <c r="S11" s="91" t="s">
        <v>17</v>
      </c>
      <c r="T11" s="90">
        <f>F17</f>
        <v>2802.5</v>
      </c>
    </row>
    <row r="12" spans="1:246" s="5" customFormat="1" ht="11.25" customHeight="1" x14ac:dyDescent="0.2">
      <c r="A12" s="77" t="s">
        <v>16</v>
      </c>
      <c r="B12" s="20" t="s">
        <v>5</v>
      </c>
      <c r="C12" s="72" t="s">
        <v>5</v>
      </c>
      <c r="D12" s="20">
        <v>57.798999999999999</v>
      </c>
      <c r="E12" s="20" t="s">
        <v>5</v>
      </c>
      <c r="F12" s="72">
        <f>SUM(B12:E12)</f>
        <v>57.798999999999999</v>
      </c>
    </row>
    <row r="13" spans="1:246" s="5" customFormat="1" ht="11.25" customHeight="1" x14ac:dyDescent="0.2">
      <c r="A13" s="5" t="s">
        <v>14</v>
      </c>
      <c r="B13" s="17">
        <v>33.726999999999997</v>
      </c>
      <c r="C13" s="71" t="s">
        <v>5</v>
      </c>
      <c r="D13" s="17" t="s">
        <v>5</v>
      </c>
      <c r="E13" s="17" t="s">
        <v>5</v>
      </c>
      <c r="F13" s="71">
        <f>SUM(B13:E13)</f>
        <v>33.726999999999997</v>
      </c>
    </row>
    <row r="14" spans="1:246" s="5" customFormat="1" ht="11.25" customHeight="1" x14ac:dyDescent="0.2">
      <c r="A14" s="94" t="s">
        <v>12</v>
      </c>
      <c r="B14" s="67">
        <v>7322.5879999999997</v>
      </c>
      <c r="C14" s="87" t="s">
        <v>5</v>
      </c>
      <c r="D14" s="93">
        <v>308.339</v>
      </c>
      <c r="E14" s="67" t="s">
        <v>5</v>
      </c>
      <c r="F14" s="87">
        <f>SUM(B14:E14)</f>
        <v>7630.9269999999997</v>
      </c>
    </row>
    <row r="15" spans="1:246" s="5" customFormat="1" ht="11.25" customHeight="1" x14ac:dyDescent="0.2">
      <c r="A15" s="5" t="s">
        <v>9</v>
      </c>
      <c r="B15" s="17" t="s">
        <v>5</v>
      </c>
      <c r="C15" s="71" t="s">
        <v>5</v>
      </c>
      <c r="D15" s="17" t="s">
        <v>5</v>
      </c>
      <c r="E15" s="17" t="s">
        <v>5</v>
      </c>
      <c r="F15" s="71">
        <f>SUM(B15:D15)</f>
        <v>0</v>
      </c>
    </row>
    <row r="16" spans="1:246" s="5" customFormat="1" ht="11.25" customHeight="1" x14ac:dyDescent="0.2">
      <c r="A16" s="77"/>
      <c r="B16" s="20"/>
      <c r="C16" s="72"/>
      <c r="D16" s="20"/>
      <c r="E16" s="20"/>
      <c r="F16" s="72"/>
    </row>
    <row r="17" spans="1:249" s="5" customFormat="1" ht="11.25" customHeight="1" x14ac:dyDescent="0.2">
      <c r="A17" s="18" t="s">
        <v>17</v>
      </c>
      <c r="B17" s="17" t="s">
        <v>5</v>
      </c>
      <c r="C17" s="17" t="s">
        <v>5</v>
      </c>
      <c r="D17" s="17" t="s">
        <v>5</v>
      </c>
      <c r="E17" s="17" t="s">
        <v>5</v>
      </c>
      <c r="F17" s="71">
        <v>2802.5</v>
      </c>
      <c r="S17" s="89"/>
      <c r="T17" s="88"/>
    </row>
    <row r="18" spans="1:249" s="5" customFormat="1" ht="11.25" customHeight="1" x14ac:dyDescent="0.2">
      <c r="A18" s="21"/>
      <c r="B18" s="20"/>
      <c r="C18" s="72"/>
      <c r="D18" s="20"/>
      <c r="E18" s="20"/>
      <c r="F18" s="72"/>
    </row>
    <row r="19" spans="1:249" s="5" customFormat="1" ht="11.25" customHeight="1" x14ac:dyDescent="0.2">
      <c r="A19" s="18" t="s">
        <v>52</v>
      </c>
      <c r="B19" s="17" t="s">
        <v>5</v>
      </c>
      <c r="C19" s="71" t="s">
        <v>5</v>
      </c>
      <c r="D19" s="17" t="s">
        <v>5</v>
      </c>
      <c r="E19" s="17" t="s">
        <v>5</v>
      </c>
      <c r="F19" s="71" t="s">
        <v>5</v>
      </c>
    </row>
    <row r="20" spans="1:249" s="5" customFormat="1" ht="11.25" customHeight="1" thickBot="1" x14ac:dyDescent="0.25">
      <c r="A20" s="70"/>
      <c r="B20" s="68"/>
      <c r="C20" s="69"/>
      <c r="D20" s="68"/>
      <c r="E20" s="68"/>
      <c r="F20" s="69"/>
    </row>
    <row r="21" spans="1:249" s="5" customFormat="1" ht="11.25" customHeight="1" thickBot="1" x14ac:dyDescent="0.25">
      <c r="A21" s="48" t="s">
        <v>4</v>
      </c>
      <c r="B21" s="46">
        <f>SUM(B5:B19)</f>
        <v>7710.3769999999995</v>
      </c>
      <c r="C21" s="46">
        <f>SUM(C5:C19)</f>
        <v>0</v>
      </c>
      <c r="D21" s="46">
        <f>SUM(D5:D19)</f>
        <v>1366.16</v>
      </c>
      <c r="E21" s="46">
        <f>SUM(E5:E19)</f>
        <v>0</v>
      </c>
      <c r="F21" s="46">
        <f>SUM(F5:F19)</f>
        <v>11879.037</v>
      </c>
    </row>
    <row r="22" spans="1:249" ht="7.5" customHeight="1" x14ac:dyDescent="0.2">
      <c r="A22" s="45"/>
      <c r="B22" s="45"/>
      <c r="C22" s="45"/>
      <c r="D22" s="45"/>
      <c r="E22" s="45"/>
      <c r="F22" s="45"/>
    </row>
    <row r="23" spans="1:249" s="2" customFormat="1" ht="11.25" customHeight="1" x14ac:dyDescent="0.2">
      <c r="A23" s="5" t="s">
        <v>1</v>
      </c>
      <c r="B23" s="4" t="s">
        <v>0</v>
      </c>
      <c r="C23" s="4"/>
      <c r="D23" s="1"/>
      <c r="F23" s="1"/>
      <c r="G23" s="1"/>
      <c r="H23" s="1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7" spans="1:249" ht="15.75" x14ac:dyDescent="0.2">
      <c r="A27" s="43" t="s">
        <v>44</v>
      </c>
      <c r="B27" s="42" t="s">
        <v>76</v>
      </c>
      <c r="D27" s="41"/>
      <c r="E27" s="40"/>
      <c r="F27" s="40"/>
    </row>
    <row r="28" spans="1:249" x14ac:dyDescent="0.2">
      <c r="A28" s="39"/>
      <c r="B28" s="39" t="s">
        <v>42</v>
      </c>
      <c r="D28" s="39"/>
      <c r="E28" s="39"/>
      <c r="F28" s="39"/>
    </row>
    <row r="29" spans="1:249" ht="7.5" customHeight="1" thickBot="1" x14ac:dyDescent="0.25">
      <c r="A29" s="38"/>
      <c r="B29" s="61"/>
      <c r="C29" s="38"/>
      <c r="D29" s="38"/>
      <c r="E29" s="38"/>
      <c r="F29" s="38"/>
    </row>
    <row r="30" spans="1:249" s="63" customFormat="1" ht="26.25" thickBot="1" x14ac:dyDescent="0.25">
      <c r="A30" s="37" t="s">
        <v>41</v>
      </c>
      <c r="B30" s="36" t="s">
        <v>40</v>
      </c>
      <c r="C30" s="36" t="s">
        <v>50</v>
      </c>
      <c r="D30" s="36" t="s">
        <v>38</v>
      </c>
      <c r="E30" s="36" t="s">
        <v>37</v>
      </c>
      <c r="F30" s="36" t="s">
        <v>4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</row>
    <row r="31" spans="1:249" s="63" customFormat="1" ht="11.25" customHeight="1" thickBot="1" x14ac:dyDescent="0.25">
      <c r="A31" s="60" t="s">
        <v>60</v>
      </c>
      <c r="B31" s="52" t="s">
        <v>5</v>
      </c>
      <c r="C31" s="52" t="s">
        <v>5</v>
      </c>
      <c r="D31" s="92">
        <v>53.563000000000002</v>
      </c>
      <c r="E31" s="52" t="s">
        <v>5</v>
      </c>
      <c r="F31" s="71">
        <f>SUM(B31:E31)</f>
        <v>53.563000000000002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</row>
    <row r="32" spans="1:249" s="5" customFormat="1" ht="11.25" customHeight="1" thickBot="1" x14ac:dyDescent="0.25">
      <c r="A32" s="77" t="s">
        <v>23</v>
      </c>
      <c r="B32" s="20" t="s">
        <v>5</v>
      </c>
      <c r="C32" s="72" t="s">
        <v>5</v>
      </c>
      <c r="D32" s="20">
        <v>783.60599999999999</v>
      </c>
      <c r="E32" s="20" t="s">
        <v>5</v>
      </c>
      <c r="F32" s="72">
        <f>SUM(B32:E32)</f>
        <v>783.60599999999999</v>
      </c>
      <c r="S32" s="33" t="s">
        <v>25</v>
      </c>
      <c r="T32" s="32"/>
    </row>
    <row r="33" spans="1:249" s="5" customFormat="1" ht="11.25" customHeight="1" x14ac:dyDescent="0.2">
      <c r="A33" s="76" t="s">
        <v>33</v>
      </c>
      <c r="B33" s="17" t="s">
        <v>5</v>
      </c>
      <c r="C33" s="71" t="s">
        <v>5</v>
      </c>
      <c r="D33" s="17">
        <v>60.011000000000003</v>
      </c>
      <c r="E33" s="17" t="s">
        <v>5</v>
      </c>
      <c r="F33" s="71">
        <f>SUM(B33:E33)</f>
        <v>60.011000000000003</v>
      </c>
      <c r="S33" s="31" t="s">
        <v>12</v>
      </c>
      <c r="T33" s="30">
        <f>F38</f>
        <v>9004.3520000000008</v>
      </c>
    </row>
    <row r="34" spans="1:249" s="5" customFormat="1" ht="11.25" customHeight="1" x14ac:dyDescent="0.2">
      <c r="A34" s="77" t="s">
        <v>22</v>
      </c>
      <c r="B34" s="20">
        <v>378.375</v>
      </c>
      <c r="C34" s="72" t="s">
        <v>5</v>
      </c>
      <c r="D34" s="20">
        <v>204.078</v>
      </c>
      <c r="E34" s="20" t="s">
        <v>5</v>
      </c>
      <c r="F34" s="72">
        <f>SUM(B34:E34)</f>
        <v>582.45299999999997</v>
      </c>
      <c r="S34" s="29" t="s">
        <v>23</v>
      </c>
      <c r="T34" s="28">
        <f>F32</f>
        <v>783.60599999999999</v>
      </c>
    </row>
    <row r="35" spans="1:249" s="5" customFormat="1" ht="11.25" customHeight="1" x14ac:dyDescent="0.2">
      <c r="A35" s="5" t="s">
        <v>74</v>
      </c>
      <c r="B35" s="17" t="s">
        <v>5</v>
      </c>
      <c r="C35" s="71" t="s">
        <v>5</v>
      </c>
      <c r="D35" s="17">
        <v>66.724999999999994</v>
      </c>
      <c r="E35" s="17" t="s">
        <v>5</v>
      </c>
      <c r="F35" s="71">
        <f>SUM(B35:E35)</f>
        <v>66.724999999999994</v>
      </c>
      <c r="S35" s="29" t="s">
        <v>22</v>
      </c>
      <c r="T35" s="28">
        <f>F34</f>
        <v>582.45299999999997</v>
      </c>
    </row>
    <row r="36" spans="1:249" s="5" customFormat="1" ht="11.25" customHeight="1" x14ac:dyDescent="0.2">
      <c r="A36" s="77" t="s">
        <v>16</v>
      </c>
      <c r="B36" s="20" t="s">
        <v>5</v>
      </c>
      <c r="C36" s="72" t="s">
        <v>5</v>
      </c>
      <c r="D36" s="20">
        <v>61.411999999999999</v>
      </c>
      <c r="E36" s="20" t="s">
        <v>5</v>
      </c>
      <c r="F36" s="72">
        <f>SUM(B36:E36)</f>
        <v>61.411999999999999</v>
      </c>
      <c r="S36" s="29" t="s">
        <v>15</v>
      </c>
      <c r="T36" s="28">
        <f>SUM(F31, F33, F35, F36, F39, F37  )</f>
        <v>290.27100000000002</v>
      </c>
    </row>
    <row r="37" spans="1:249" s="5" customFormat="1" ht="11.25" customHeight="1" thickBot="1" x14ac:dyDescent="0.25">
      <c r="A37" s="5" t="s">
        <v>14</v>
      </c>
      <c r="B37" s="17">
        <v>24.407</v>
      </c>
      <c r="C37" s="71" t="s">
        <v>5</v>
      </c>
      <c r="D37" s="17" t="s">
        <v>5</v>
      </c>
      <c r="E37" s="17" t="s">
        <v>5</v>
      </c>
      <c r="F37" s="71">
        <f>SUM(B37:E37)</f>
        <v>24.407</v>
      </c>
      <c r="S37" s="91" t="s">
        <v>17</v>
      </c>
      <c r="T37" s="90">
        <f>F41</f>
        <v>2291.8000000000002</v>
      </c>
    </row>
    <row r="38" spans="1:249" s="5" customFormat="1" ht="11.25" customHeight="1" x14ac:dyDescent="0.2">
      <c r="A38" s="94" t="s">
        <v>12</v>
      </c>
      <c r="B38" s="67">
        <v>8654.4940000000006</v>
      </c>
      <c r="C38" s="87" t="s">
        <v>5</v>
      </c>
      <c r="D38" s="93">
        <v>349.858</v>
      </c>
      <c r="E38" s="67" t="s">
        <v>5</v>
      </c>
      <c r="F38" s="87">
        <f>SUM(B38:E38)</f>
        <v>9004.3520000000008</v>
      </c>
    </row>
    <row r="39" spans="1:249" s="5" customFormat="1" ht="11.25" customHeight="1" x14ac:dyDescent="0.2">
      <c r="A39" s="5" t="s">
        <v>9</v>
      </c>
      <c r="B39" s="17" t="s">
        <v>5</v>
      </c>
      <c r="C39" s="71" t="s">
        <v>5</v>
      </c>
      <c r="D39" s="16">
        <v>24.152999999999999</v>
      </c>
      <c r="E39" s="17" t="s">
        <v>5</v>
      </c>
      <c r="F39" s="71">
        <f>SUM(B39:D39)</f>
        <v>24.152999999999999</v>
      </c>
    </row>
    <row r="40" spans="1:249" s="5" customFormat="1" ht="11.25" customHeight="1" x14ac:dyDescent="0.2">
      <c r="A40" s="77"/>
      <c r="B40" s="20"/>
      <c r="C40" s="72"/>
      <c r="D40" s="20"/>
      <c r="E40" s="20"/>
      <c r="F40" s="72"/>
    </row>
    <row r="41" spans="1:249" s="5" customFormat="1" ht="11.25" customHeight="1" x14ac:dyDescent="0.2">
      <c r="A41" s="18" t="s">
        <v>17</v>
      </c>
      <c r="B41" s="17" t="s">
        <v>5</v>
      </c>
      <c r="C41" s="17" t="s">
        <v>5</v>
      </c>
      <c r="D41" s="17" t="s">
        <v>5</v>
      </c>
      <c r="E41" s="17" t="s">
        <v>5</v>
      </c>
      <c r="F41" s="71">
        <v>2291.8000000000002</v>
      </c>
      <c r="S41" s="89"/>
      <c r="T41" s="88"/>
    </row>
    <row r="42" spans="1:249" s="5" customFormat="1" ht="11.25" customHeight="1" x14ac:dyDescent="0.2">
      <c r="A42" s="21"/>
      <c r="B42" s="20"/>
      <c r="C42" s="72"/>
      <c r="D42" s="20"/>
      <c r="E42" s="20"/>
      <c r="F42" s="72"/>
    </row>
    <row r="43" spans="1:249" s="5" customFormat="1" ht="11.25" customHeight="1" x14ac:dyDescent="0.2">
      <c r="A43" s="18" t="s">
        <v>52</v>
      </c>
      <c r="B43" s="17" t="s">
        <v>5</v>
      </c>
      <c r="C43" s="71" t="s">
        <v>5</v>
      </c>
      <c r="D43" s="17" t="s">
        <v>5</v>
      </c>
      <c r="E43" s="17" t="s">
        <v>5</v>
      </c>
      <c r="F43" s="71" t="s">
        <v>5</v>
      </c>
    </row>
    <row r="44" spans="1:249" s="5" customFormat="1" ht="11.25" customHeight="1" thickBot="1" x14ac:dyDescent="0.25">
      <c r="A44" s="70"/>
      <c r="B44" s="68"/>
      <c r="C44" s="69"/>
      <c r="D44" s="68"/>
      <c r="E44" s="68"/>
      <c r="F44" s="69"/>
    </row>
    <row r="45" spans="1:249" s="5" customFormat="1" ht="11.25" customHeight="1" thickBot="1" x14ac:dyDescent="0.25">
      <c r="A45" s="48" t="s">
        <v>4</v>
      </c>
      <c r="B45" s="46">
        <f>SUM(B31:B43)</f>
        <v>9057.2759999999998</v>
      </c>
      <c r="C45" s="46">
        <f>SUM(C31:C43)</f>
        <v>0</v>
      </c>
      <c r="D45" s="46">
        <f>SUM(D31:D43)</f>
        <v>1603.4059999999999</v>
      </c>
      <c r="E45" s="46">
        <f>SUM(E31:E43)</f>
        <v>0</v>
      </c>
      <c r="F45" s="46">
        <f>SUM(F31:F43)</f>
        <v>12952.482</v>
      </c>
    </row>
    <row r="46" spans="1:249" ht="7.5" customHeight="1" x14ac:dyDescent="0.2">
      <c r="A46" s="45"/>
      <c r="B46" s="45"/>
      <c r="C46" s="45"/>
      <c r="D46" s="45"/>
      <c r="E46" s="45"/>
      <c r="F46" s="45"/>
    </row>
    <row r="47" spans="1:249" s="2" customFormat="1" ht="11.25" customHeight="1" x14ac:dyDescent="0.2">
      <c r="A47" s="5" t="s">
        <v>1</v>
      </c>
      <c r="B47" s="4" t="s">
        <v>0</v>
      </c>
      <c r="C47" s="4"/>
      <c r="D47" s="1"/>
      <c r="F47" s="1"/>
      <c r="G47" s="1"/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x14ac:dyDescent="0.2">
      <c r="G48" s="3"/>
    </row>
    <row r="51" spans="1:246" ht="15.75" x14ac:dyDescent="0.2">
      <c r="A51" s="43" t="s">
        <v>44</v>
      </c>
      <c r="B51" s="42" t="s">
        <v>75</v>
      </c>
      <c r="D51" s="41"/>
      <c r="E51" s="40"/>
      <c r="F51" s="40"/>
    </row>
    <row r="52" spans="1:246" x14ac:dyDescent="0.2">
      <c r="A52" s="39"/>
      <c r="B52" s="39" t="s">
        <v>42</v>
      </c>
      <c r="D52" s="39"/>
      <c r="E52" s="39"/>
      <c r="F52" s="39"/>
    </row>
    <row r="53" spans="1:246" ht="7.5" customHeight="1" thickBot="1" x14ac:dyDescent="0.25">
      <c r="A53" s="38"/>
      <c r="B53" s="61"/>
      <c r="C53" s="38"/>
      <c r="D53" s="38"/>
      <c r="E53" s="38"/>
      <c r="F53" s="38"/>
    </row>
    <row r="54" spans="1:246" s="63" customFormat="1" ht="26.25" thickBot="1" x14ac:dyDescent="0.25">
      <c r="A54" s="37" t="s">
        <v>41</v>
      </c>
      <c r="B54" s="36" t="s">
        <v>40</v>
      </c>
      <c r="C54" s="36" t="s">
        <v>50</v>
      </c>
      <c r="D54" s="36" t="s">
        <v>38</v>
      </c>
      <c r="E54" s="36" t="s">
        <v>37</v>
      </c>
      <c r="F54" s="36" t="s">
        <v>4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</row>
    <row r="55" spans="1:246" s="63" customFormat="1" ht="11.25" customHeight="1" thickBot="1" x14ac:dyDescent="0.25">
      <c r="A55" s="60" t="s">
        <v>47</v>
      </c>
      <c r="B55" s="52" t="s">
        <v>5</v>
      </c>
      <c r="C55" s="52" t="s">
        <v>5</v>
      </c>
      <c r="D55" s="92">
        <v>22.241</v>
      </c>
      <c r="E55" s="52" t="s">
        <v>5</v>
      </c>
      <c r="F55" s="71">
        <f>SUM(B55:E55)</f>
        <v>22.241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</row>
    <row r="56" spans="1:246" s="5" customFormat="1" ht="11.25" customHeight="1" thickBot="1" x14ac:dyDescent="0.25">
      <c r="A56" s="77" t="s">
        <v>36</v>
      </c>
      <c r="B56" s="20" t="s">
        <v>5</v>
      </c>
      <c r="C56" s="72" t="s">
        <v>5</v>
      </c>
      <c r="D56" s="20">
        <v>29.687999999999999</v>
      </c>
      <c r="E56" s="20" t="s">
        <v>5</v>
      </c>
      <c r="F56" s="72">
        <f>SUM(B56:E56)</f>
        <v>29.687999999999999</v>
      </c>
      <c r="S56" s="33" t="s">
        <v>25</v>
      </c>
      <c r="T56" s="32"/>
    </row>
    <row r="57" spans="1:246" s="5" customFormat="1" ht="11.25" customHeight="1" x14ac:dyDescent="0.2">
      <c r="A57" s="76" t="s">
        <v>60</v>
      </c>
      <c r="B57" s="17" t="s">
        <v>5</v>
      </c>
      <c r="C57" s="71" t="s">
        <v>5</v>
      </c>
      <c r="D57" s="17">
        <v>53.536999999999999</v>
      </c>
      <c r="E57" s="17" t="s">
        <v>5</v>
      </c>
      <c r="F57" s="71">
        <f>SUM(B57:E57)</f>
        <v>53.536999999999999</v>
      </c>
      <c r="S57" s="31" t="s">
        <v>12</v>
      </c>
      <c r="T57" s="30">
        <f>F63</f>
        <v>10100.866999999998</v>
      </c>
    </row>
    <row r="58" spans="1:246" s="5" customFormat="1" ht="11.25" customHeight="1" x14ac:dyDescent="0.2">
      <c r="A58" s="77" t="s">
        <v>23</v>
      </c>
      <c r="B58" s="20" t="s">
        <v>5</v>
      </c>
      <c r="C58" s="72" t="s">
        <v>5</v>
      </c>
      <c r="D58" s="20">
        <v>786.21799999999996</v>
      </c>
      <c r="E58" s="20" t="s">
        <v>5</v>
      </c>
      <c r="F58" s="72">
        <f>SUM(B58:E58)</f>
        <v>786.21799999999996</v>
      </c>
      <c r="S58" s="29" t="s">
        <v>23</v>
      </c>
      <c r="T58" s="28">
        <f>F58</f>
        <v>786.21799999999996</v>
      </c>
    </row>
    <row r="59" spans="1:246" s="5" customFormat="1" ht="11.25" customHeight="1" x14ac:dyDescent="0.2">
      <c r="A59" s="76" t="s">
        <v>33</v>
      </c>
      <c r="B59" s="17" t="s">
        <v>5</v>
      </c>
      <c r="C59" s="71" t="s">
        <v>5</v>
      </c>
      <c r="D59" s="17">
        <v>43.973999999999997</v>
      </c>
      <c r="E59" s="17" t="s">
        <v>5</v>
      </c>
      <c r="F59" s="71">
        <f>SUM(B59:E59)</f>
        <v>43.973999999999997</v>
      </c>
      <c r="S59" s="29" t="s">
        <v>22</v>
      </c>
      <c r="T59" s="28">
        <f>F60</f>
        <v>548.38599999999997</v>
      </c>
    </row>
    <row r="60" spans="1:246" s="5" customFormat="1" ht="11.25" customHeight="1" x14ac:dyDescent="0.2">
      <c r="A60" s="77" t="s">
        <v>22</v>
      </c>
      <c r="B60" s="20">
        <v>277.09100000000001</v>
      </c>
      <c r="C60" s="72" t="s">
        <v>5</v>
      </c>
      <c r="D60" s="20">
        <v>271.29500000000002</v>
      </c>
      <c r="E60" s="20" t="s">
        <v>5</v>
      </c>
      <c r="F60" s="72">
        <f>SUM(B60:E60)</f>
        <v>548.38599999999997</v>
      </c>
      <c r="S60" s="29" t="s">
        <v>15</v>
      </c>
      <c r="T60" s="28">
        <f>SUM(F55:F57,F59,F61:F62)</f>
        <v>186.435</v>
      </c>
    </row>
    <row r="61" spans="1:246" s="5" customFormat="1" ht="11.25" customHeight="1" thickBot="1" x14ac:dyDescent="0.25">
      <c r="A61" s="5" t="s">
        <v>74</v>
      </c>
      <c r="B61" s="17" t="s">
        <v>5</v>
      </c>
      <c r="C61" s="71" t="s">
        <v>5</v>
      </c>
      <c r="D61" s="17">
        <v>6.117</v>
      </c>
      <c r="E61" s="17" t="s">
        <v>5</v>
      </c>
      <c r="F61" s="71">
        <f>SUM(B61:E61)</f>
        <v>6.117</v>
      </c>
      <c r="S61" s="91" t="s">
        <v>17</v>
      </c>
      <c r="T61" s="90">
        <f>F65</f>
        <v>1554</v>
      </c>
    </row>
    <row r="62" spans="1:246" s="5" customFormat="1" ht="11.25" customHeight="1" x14ac:dyDescent="0.2">
      <c r="A62" s="77" t="s">
        <v>16</v>
      </c>
      <c r="B62" s="20" t="s">
        <v>5</v>
      </c>
      <c r="C62" s="72" t="s">
        <v>5</v>
      </c>
      <c r="D62" s="19">
        <v>30.878</v>
      </c>
      <c r="E62" s="20" t="s">
        <v>5</v>
      </c>
      <c r="F62" s="72">
        <f>SUM(B62:E62)</f>
        <v>30.878</v>
      </c>
    </row>
    <row r="63" spans="1:246" s="5" customFormat="1" ht="11.25" customHeight="1" x14ac:dyDescent="0.2">
      <c r="A63" s="79" t="s">
        <v>12</v>
      </c>
      <c r="B63" s="22">
        <v>9799.8179999999993</v>
      </c>
      <c r="C63" s="78" t="s">
        <v>5</v>
      </c>
      <c r="D63" s="22">
        <v>301.04899999999998</v>
      </c>
      <c r="E63" s="73" t="s">
        <v>5</v>
      </c>
      <c r="F63" s="83">
        <f>SUM(B63:D63)</f>
        <v>10100.866999999998</v>
      </c>
    </row>
    <row r="64" spans="1:246" s="5" customFormat="1" ht="11.25" customHeight="1" x14ac:dyDescent="0.2">
      <c r="A64" s="77"/>
      <c r="B64" s="20"/>
      <c r="C64" s="72"/>
      <c r="D64" s="20"/>
      <c r="E64" s="20"/>
      <c r="F64" s="72"/>
    </row>
    <row r="65" spans="1:249" s="5" customFormat="1" ht="11.25" customHeight="1" x14ac:dyDescent="0.2">
      <c r="A65" s="18" t="s">
        <v>17</v>
      </c>
      <c r="B65" s="17" t="s">
        <v>5</v>
      </c>
      <c r="C65" s="17" t="s">
        <v>5</v>
      </c>
      <c r="D65" s="17" t="s">
        <v>5</v>
      </c>
      <c r="E65" s="17" t="s">
        <v>5</v>
      </c>
      <c r="F65" s="71">
        <v>1554</v>
      </c>
      <c r="S65" s="89"/>
      <c r="T65" s="88"/>
    </row>
    <row r="66" spans="1:249" s="5" customFormat="1" ht="11.25" customHeight="1" x14ac:dyDescent="0.2">
      <c r="A66" s="21"/>
      <c r="B66" s="20"/>
      <c r="C66" s="72"/>
      <c r="D66" s="20"/>
      <c r="E66" s="20"/>
      <c r="F66" s="72"/>
    </row>
    <row r="67" spans="1:249" s="5" customFormat="1" ht="11.25" customHeight="1" x14ac:dyDescent="0.2">
      <c r="A67" s="18" t="s">
        <v>52</v>
      </c>
      <c r="B67" s="17" t="s">
        <v>5</v>
      </c>
      <c r="C67" s="71" t="s">
        <v>5</v>
      </c>
      <c r="D67" s="17" t="s">
        <v>5</v>
      </c>
      <c r="E67" s="17" t="s">
        <v>5</v>
      </c>
      <c r="F67" s="71" t="s">
        <v>5</v>
      </c>
    </row>
    <row r="68" spans="1:249" s="5" customFormat="1" ht="11.25" customHeight="1" thickBot="1" x14ac:dyDescent="0.25">
      <c r="A68" s="70"/>
      <c r="B68" s="68"/>
      <c r="C68" s="69"/>
      <c r="D68" s="68"/>
      <c r="E68" s="68"/>
      <c r="F68" s="69"/>
    </row>
    <row r="69" spans="1:249" s="5" customFormat="1" ht="11.25" customHeight="1" thickBot="1" x14ac:dyDescent="0.25">
      <c r="A69" s="48" t="s">
        <v>4</v>
      </c>
      <c r="B69" s="46">
        <f>SUM(B55:B67)</f>
        <v>10076.909</v>
      </c>
      <c r="C69" s="46">
        <f>SUM(C55:C67)</f>
        <v>0</v>
      </c>
      <c r="D69" s="46">
        <f>SUM(D55:D67)</f>
        <v>1544.9969999999998</v>
      </c>
      <c r="E69" s="46">
        <f>SUM(E55:E67)</f>
        <v>0</v>
      </c>
      <c r="F69" s="46">
        <f>SUM(F55:F67)</f>
        <v>13175.905999999999</v>
      </c>
    </row>
    <row r="70" spans="1:249" ht="7.5" customHeight="1" x14ac:dyDescent="0.2">
      <c r="A70" s="45"/>
      <c r="B70" s="45"/>
      <c r="C70" s="45"/>
      <c r="D70" s="45"/>
      <c r="E70" s="45"/>
      <c r="F70" s="45"/>
    </row>
    <row r="71" spans="1:249" s="2" customFormat="1" ht="11.25" customHeight="1" x14ac:dyDescent="0.2">
      <c r="A71" s="5" t="s">
        <v>1</v>
      </c>
      <c r="B71" s="4" t="s">
        <v>0</v>
      </c>
      <c r="C71" s="4"/>
      <c r="D71" s="1"/>
      <c r="F71" s="1"/>
      <c r="G71" s="1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5" spans="1:249" ht="15.75" x14ac:dyDescent="0.2">
      <c r="A75" s="43" t="s">
        <v>44</v>
      </c>
      <c r="B75" s="42" t="s">
        <v>73</v>
      </c>
      <c r="D75" s="41"/>
      <c r="E75" s="40"/>
      <c r="F75" s="40"/>
    </row>
    <row r="76" spans="1:249" x14ac:dyDescent="0.2">
      <c r="A76" s="39"/>
      <c r="B76" s="39" t="s">
        <v>42</v>
      </c>
      <c r="D76" s="39"/>
      <c r="E76" s="39"/>
      <c r="F76" s="39"/>
    </row>
    <row r="77" spans="1:249" ht="7.5" customHeight="1" thickBot="1" x14ac:dyDescent="0.25">
      <c r="A77" s="38"/>
      <c r="B77" s="61"/>
      <c r="C77" s="38"/>
      <c r="D77" s="38"/>
      <c r="E77" s="38"/>
      <c r="F77" s="38"/>
    </row>
    <row r="78" spans="1:249" s="63" customFormat="1" ht="26.25" thickBot="1" x14ac:dyDescent="0.25">
      <c r="A78" s="37" t="s">
        <v>41</v>
      </c>
      <c r="B78" s="36" t="s">
        <v>40</v>
      </c>
      <c r="C78" s="36" t="s">
        <v>50</v>
      </c>
      <c r="D78" s="36" t="s">
        <v>38</v>
      </c>
      <c r="E78" s="36" t="s">
        <v>37</v>
      </c>
      <c r="F78" s="36" t="s">
        <v>4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</row>
    <row r="79" spans="1:249" s="5" customFormat="1" ht="11.25" customHeight="1" thickBot="1" x14ac:dyDescent="0.25">
      <c r="A79" s="76" t="s">
        <v>36</v>
      </c>
      <c r="B79" s="17" t="s">
        <v>5</v>
      </c>
      <c r="C79" s="71" t="s">
        <v>5</v>
      </c>
      <c r="D79" s="17">
        <v>141.38399999999999</v>
      </c>
      <c r="E79" s="17" t="s">
        <v>5</v>
      </c>
      <c r="F79" s="71">
        <f>SUM(B79:E79)</f>
        <v>141.38399999999999</v>
      </c>
      <c r="S79" s="33" t="s">
        <v>25</v>
      </c>
      <c r="T79" s="32"/>
    </row>
    <row r="80" spans="1:249" s="5" customFormat="1" ht="11.25" customHeight="1" x14ac:dyDescent="0.2">
      <c r="A80" s="77" t="s">
        <v>23</v>
      </c>
      <c r="B80" s="20" t="s">
        <v>5</v>
      </c>
      <c r="C80" s="72" t="s">
        <v>5</v>
      </c>
      <c r="D80" s="20">
        <v>990.88499999999999</v>
      </c>
      <c r="E80" s="20" t="s">
        <v>5</v>
      </c>
      <c r="F80" s="72">
        <f>SUM(B80:E80)</f>
        <v>990.88499999999999</v>
      </c>
      <c r="S80" s="31" t="s">
        <v>12</v>
      </c>
      <c r="T80" s="30">
        <f>F85</f>
        <v>9243.1509999999998</v>
      </c>
    </row>
    <row r="81" spans="1:249" s="5" customFormat="1" ht="11.25" customHeight="1" x14ac:dyDescent="0.2">
      <c r="A81" s="76" t="s">
        <v>34</v>
      </c>
      <c r="B81" s="17" t="s">
        <v>5</v>
      </c>
      <c r="C81" s="71" t="s">
        <v>5</v>
      </c>
      <c r="D81" s="17">
        <v>13.840999999999999</v>
      </c>
      <c r="E81" s="17" t="s">
        <v>5</v>
      </c>
      <c r="F81" s="71">
        <f>SUM(B81:E81)</f>
        <v>13.840999999999999</v>
      </c>
      <c r="S81" s="29" t="s">
        <v>23</v>
      </c>
      <c r="T81" s="28">
        <f>F80</f>
        <v>990.88499999999999</v>
      </c>
    </row>
    <row r="82" spans="1:249" s="5" customFormat="1" ht="11.25" customHeight="1" x14ac:dyDescent="0.2">
      <c r="A82" s="77" t="s">
        <v>33</v>
      </c>
      <c r="B82" s="20" t="s">
        <v>5</v>
      </c>
      <c r="C82" s="72" t="s">
        <v>5</v>
      </c>
      <c r="D82" s="20">
        <v>45.348999999999997</v>
      </c>
      <c r="E82" s="20" t="s">
        <v>5</v>
      </c>
      <c r="F82" s="72">
        <f>SUM(B82:E82)</f>
        <v>45.348999999999997</v>
      </c>
      <c r="S82" s="29" t="s">
        <v>22</v>
      </c>
      <c r="T82" s="28">
        <f>F83</f>
        <v>834.97199999999998</v>
      </c>
    </row>
    <row r="83" spans="1:249" s="5" customFormat="1" ht="11.25" customHeight="1" x14ac:dyDescent="0.2">
      <c r="A83" s="76" t="s">
        <v>22</v>
      </c>
      <c r="B83" s="17">
        <v>574.06100000000004</v>
      </c>
      <c r="C83" s="71" t="s">
        <v>5</v>
      </c>
      <c r="D83" s="17">
        <v>260.911</v>
      </c>
      <c r="E83" s="17" t="s">
        <v>5</v>
      </c>
      <c r="F83" s="71">
        <f>SUM(B83:E83)</f>
        <v>834.97199999999998</v>
      </c>
      <c r="S83" s="29" t="s">
        <v>36</v>
      </c>
      <c r="T83" s="28">
        <f>F79</f>
        <v>141.38399999999999</v>
      </c>
    </row>
    <row r="84" spans="1:249" s="5" customFormat="1" ht="11.25" customHeight="1" x14ac:dyDescent="0.2">
      <c r="A84" s="77" t="s">
        <v>16</v>
      </c>
      <c r="B84" s="20" t="s">
        <v>5</v>
      </c>
      <c r="C84" s="72" t="s">
        <v>5</v>
      </c>
      <c r="D84" s="19">
        <v>50.58</v>
      </c>
      <c r="E84" s="20" t="s">
        <v>5</v>
      </c>
      <c r="F84" s="72">
        <f>SUM(B84:E84)</f>
        <v>50.58</v>
      </c>
      <c r="S84" s="29" t="s">
        <v>15</v>
      </c>
      <c r="T84" s="28">
        <f>F82+F84+F81</f>
        <v>109.77</v>
      </c>
    </row>
    <row r="85" spans="1:249" s="5" customFormat="1" ht="11.25" customHeight="1" thickBot="1" x14ac:dyDescent="0.25">
      <c r="A85" s="79" t="s">
        <v>12</v>
      </c>
      <c r="B85" s="22">
        <v>8860.3739999999998</v>
      </c>
      <c r="C85" s="78" t="s">
        <v>5</v>
      </c>
      <c r="D85" s="22">
        <v>382.77699999999999</v>
      </c>
      <c r="E85" s="73" t="s">
        <v>5</v>
      </c>
      <c r="F85" s="83">
        <f>SUM(B85:D85)</f>
        <v>9243.1509999999998</v>
      </c>
      <c r="S85" s="91" t="s">
        <v>17</v>
      </c>
      <c r="T85" s="90">
        <f>F87</f>
        <v>3964.1</v>
      </c>
    </row>
    <row r="86" spans="1:249" s="5" customFormat="1" ht="11.25" customHeight="1" x14ac:dyDescent="0.2">
      <c r="A86" s="77"/>
      <c r="B86" s="20"/>
      <c r="C86" s="72"/>
      <c r="D86" s="20"/>
      <c r="E86" s="20"/>
      <c r="F86" s="72"/>
    </row>
    <row r="87" spans="1:249" s="5" customFormat="1" ht="11.25" customHeight="1" x14ac:dyDescent="0.2">
      <c r="A87" s="18" t="s">
        <v>17</v>
      </c>
      <c r="B87" s="17" t="s">
        <v>5</v>
      </c>
      <c r="C87" s="17" t="s">
        <v>5</v>
      </c>
      <c r="D87" s="17" t="s">
        <v>5</v>
      </c>
      <c r="E87" s="17" t="s">
        <v>5</v>
      </c>
      <c r="F87" s="71">
        <v>3964.1</v>
      </c>
      <c r="S87" s="89"/>
      <c r="T87" s="88"/>
    </row>
    <row r="88" spans="1:249" s="5" customFormat="1" ht="11.25" customHeight="1" x14ac:dyDescent="0.2">
      <c r="A88" s="21"/>
      <c r="B88" s="20"/>
      <c r="C88" s="72"/>
      <c r="D88" s="20"/>
      <c r="E88" s="20"/>
      <c r="F88" s="72"/>
    </row>
    <row r="89" spans="1:249" s="5" customFormat="1" ht="11.25" customHeight="1" x14ac:dyDescent="0.2">
      <c r="A89" s="18" t="s">
        <v>52</v>
      </c>
      <c r="B89" s="17" t="s">
        <v>5</v>
      </c>
      <c r="C89" s="71" t="s">
        <v>5</v>
      </c>
      <c r="D89" s="17" t="s">
        <v>5</v>
      </c>
      <c r="E89" s="17" t="s">
        <v>5</v>
      </c>
      <c r="F89" s="71" t="s">
        <v>5</v>
      </c>
    </row>
    <row r="90" spans="1:249" s="5" customFormat="1" ht="11.25" customHeight="1" thickBot="1" x14ac:dyDescent="0.25">
      <c r="A90" s="70"/>
      <c r="B90" s="68"/>
      <c r="C90" s="69"/>
      <c r="D90" s="68"/>
      <c r="E90" s="68"/>
      <c r="F90" s="69"/>
    </row>
    <row r="91" spans="1:249" s="5" customFormat="1" ht="11.25" customHeight="1" thickBot="1" x14ac:dyDescent="0.25">
      <c r="A91" s="48" t="s">
        <v>4</v>
      </c>
      <c r="B91" s="46">
        <f>SUM(B79:B89)</f>
        <v>9434.4349999999995</v>
      </c>
      <c r="C91" s="46">
        <f>SUM(C79:C89)</f>
        <v>0</v>
      </c>
      <c r="D91" s="46">
        <f>SUM(D79:D89)</f>
        <v>1885.7269999999999</v>
      </c>
      <c r="E91" s="46">
        <f>SUM(E79:E89)</f>
        <v>0</v>
      </c>
      <c r="F91" s="46">
        <f>SUM(F79:F89)</f>
        <v>15284.262000000001</v>
      </c>
    </row>
    <row r="92" spans="1:249" ht="7.5" customHeight="1" x14ac:dyDescent="0.2">
      <c r="A92" s="45"/>
      <c r="B92" s="45"/>
      <c r="C92" s="45"/>
      <c r="D92" s="45"/>
      <c r="E92" s="45"/>
      <c r="F92" s="45"/>
    </row>
    <row r="93" spans="1:249" s="2" customFormat="1" ht="11.25" customHeight="1" x14ac:dyDescent="0.2">
      <c r="A93" s="5" t="s">
        <v>1</v>
      </c>
      <c r="B93" s="4" t="s">
        <v>0</v>
      </c>
      <c r="C93" s="4"/>
      <c r="D93" s="1"/>
      <c r="F93" s="1"/>
      <c r="G93" s="1"/>
      <c r="H93" s="1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</row>
    <row r="97" spans="1:246" ht="15.75" x14ac:dyDescent="0.2">
      <c r="A97" s="43" t="s">
        <v>44</v>
      </c>
      <c r="B97" s="42" t="s">
        <v>72</v>
      </c>
      <c r="D97" s="41"/>
      <c r="E97" s="40"/>
      <c r="F97" s="40"/>
    </row>
    <row r="98" spans="1:246" x14ac:dyDescent="0.2">
      <c r="A98" s="39"/>
      <c r="B98" s="39" t="s">
        <v>42</v>
      </c>
      <c r="D98" s="39"/>
      <c r="E98" s="39"/>
      <c r="F98" s="39"/>
    </row>
    <row r="99" spans="1:246" ht="7.5" customHeight="1" thickBot="1" x14ac:dyDescent="0.25">
      <c r="A99" s="38"/>
      <c r="B99" s="61"/>
      <c r="C99" s="38"/>
      <c r="D99" s="38"/>
      <c r="E99" s="38"/>
      <c r="F99" s="38"/>
    </row>
    <row r="100" spans="1:246" s="63" customFormat="1" ht="26.25" thickBot="1" x14ac:dyDescent="0.25">
      <c r="A100" s="37" t="s">
        <v>41</v>
      </c>
      <c r="B100" s="36" t="s">
        <v>40</v>
      </c>
      <c r="C100" s="36" t="s">
        <v>50</v>
      </c>
      <c r="D100" s="36" t="s">
        <v>38</v>
      </c>
      <c r="E100" s="36" t="s">
        <v>37</v>
      </c>
      <c r="F100" s="36" t="s">
        <v>4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</row>
    <row r="101" spans="1:246" s="5" customFormat="1" ht="11.25" customHeight="1" thickBot="1" x14ac:dyDescent="0.25">
      <c r="A101" s="76" t="s">
        <v>36</v>
      </c>
      <c r="B101" s="17" t="s">
        <v>5</v>
      </c>
      <c r="C101" s="71" t="s">
        <v>5</v>
      </c>
      <c r="D101" s="17">
        <v>152.80799999999999</v>
      </c>
      <c r="E101" s="17" t="s">
        <v>5</v>
      </c>
      <c r="F101" s="71">
        <f>SUM(B101:E101)</f>
        <v>152.80799999999999</v>
      </c>
      <c r="S101" s="33" t="s">
        <v>25</v>
      </c>
      <c r="T101" s="32"/>
    </row>
    <row r="102" spans="1:246" s="5" customFormat="1" ht="11.25" customHeight="1" x14ac:dyDescent="0.2">
      <c r="A102" s="77" t="s">
        <v>23</v>
      </c>
      <c r="B102" s="20" t="s">
        <v>5</v>
      </c>
      <c r="C102" s="72" t="s">
        <v>5</v>
      </c>
      <c r="D102" s="20">
        <v>1315.011</v>
      </c>
      <c r="E102" s="20" t="s">
        <v>5</v>
      </c>
      <c r="F102" s="72">
        <f>SUM(B102:E102)</f>
        <v>1315.011</v>
      </c>
      <c r="S102" s="31" t="s">
        <v>12</v>
      </c>
      <c r="T102" s="30">
        <f>F106</f>
        <v>9028.893</v>
      </c>
    </row>
    <row r="103" spans="1:246" s="5" customFormat="1" ht="11.25" customHeight="1" x14ac:dyDescent="0.2">
      <c r="A103" s="76" t="s">
        <v>33</v>
      </c>
      <c r="B103" s="17" t="s">
        <v>5</v>
      </c>
      <c r="C103" s="71" t="s">
        <v>5</v>
      </c>
      <c r="D103" s="17">
        <v>65.718999999999994</v>
      </c>
      <c r="E103" s="17" t="s">
        <v>5</v>
      </c>
      <c r="F103" s="71">
        <f>SUM(B103:E103)</f>
        <v>65.718999999999994</v>
      </c>
      <c r="S103" s="29" t="s">
        <v>23</v>
      </c>
      <c r="T103" s="28">
        <f>F102</f>
        <v>1315.011</v>
      </c>
    </row>
    <row r="104" spans="1:246" s="5" customFormat="1" ht="11.25" customHeight="1" x14ac:dyDescent="0.2">
      <c r="A104" s="77" t="s">
        <v>22</v>
      </c>
      <c r="B104" s="20">
        <v>108.836</v>
      </c>
      <c r="C104" s="72" t="s">
        <v>5</v>
      </c>
      <c r="D104" s="20">
        <v>218.749</v>
      </c>
      <c r="E104" s="20" t="s">
        <v>5</v>
      </c>
      <c r="F104" s="72">
        <f>SUM(B104:E104)</f>
        <v>327.58499999999998</v>
      </c>
      <c r="S104" s="29" t="s">
        <v>22</v>
      </c>
      <c r="T104" s="28">
        <f>F104</f>
        <v>327.58499999999998</v>
      </c>
    </row>
    <row r="105" spans="1:246" s="5" customFormat="1" ht="11.25" customHeight="1" x14ac:dyDescent="0.2">
      <c r="A105" s="76" t="s">
        <v>16</v>
      </c>
      <c r="B105" s="17" t="s">
        <v>5</v>
      </c>
      <c r="C105" s="71" t="s">
        <v>5</v>
      </c>
      <c r="D105" s="16">
        <v>45.515000000000001</v>
      </c>
      <c r="E105" s="17" t="s">
        <v>5</v>
      </c>
      <c r="F105" s="71">
        <f>SUM(B105:E105)</f>
        <v>45.515000000000001</v>
      </c>
      <c r="S105" s="29" t="s">
        <v>36</v>
      </c>
      <c r="T105" s="28">
        <f>F101</f>
        <v>152.80799999999999</v>
      </c>
    </row>
    <row r="106" spans="1:246" s="5" customFormat="1" ht="11.25" customHeight="1" x14ac:dyDescent="0.2">
      <c r="A106" s="82" t="s">
        <v>12</v>
      </c>
      <c r="B106" s="56">
        <v>8663.3690000000006</v>
      </c>
      <c r="C106" s="81" t="s">
        <v>5</v>
      </c>
      <c r="D106" s="56">
        <v>365.524</v>
      </c>
      <c r="E106" s="64" t="s">
        <v>5</v>
      </c>
      <c r="F106" s="87">
        <f>SUM(B106:D106)</f>
        <v>9028.893</v>
      </c>
      <c r="S106" s="29" t="s">
        <v>15</v>
      </c>
      <c r="T106" s="28">
        <f>F103+F105</f>
        <v>111.23399999999999</v>
      </c>
    </row>
    <row r="107" spans="1:246" s="5" customFormat="1" ht="11.25" customHeight="1" thickBot="1" x14ac:dyDescent="0.25">
      <c r="A107" s="76"/>
      <c r="B107" s="17"/>
      <c r="C107" s="71"/>
      <c r="D107" s="17"/>
      <c r="E107" s="17"/>
      <c r="F107" s="71"/>
      <c r="S107" s="91" t="s">
        <v>17</v>
      </c>
      <c r="T107" s="90">
        <f>F108</f>
        <v>3148.3</v>
      </c>
    </row>
    <row r="108" spans="1:246" s="5" customFormat="1" ht="11.25" customHeight="1" x14ac:dyDescent="0.2">
      <c r="A108" s="21" t="s">
        <v>17</v>
      </c>
      <c r="B108" s="20" t="s">
        <v>5</v>
      </c>
      <c r="C108" s="20" t="s">
        <v>5</v>
      </c>
      <c r="D108" s="20" t="s">
        <v>5</v>
      </c>
      <c r="E108" s="20" t="s">
        <v>5</v>
      </c>
      <c r="F108" s="72">
        <v>3148.3</v>
      </c>
      <c r="S108" s="89"/>
      <c r="T108" s="88"/>
    </row>
    <row r="109" spans="1:246" s="5" customFormat="1" ht="11.25" customHeight="1" x14ac:dyDescent="0.2">
      <c r="A109" s="18"/>
      <c r="B109" s="17"/>
      <c r="C109" s="71"/>
      <c r="D109" s="17"/>
      <c r="E109" s="17"/>
      <c r="F109" s="71"/>
    </row>
    <row r="110" spans="1:246" s="5" customFormat="1" ht="11.25" customHeight="1" x14ac:dyDescent="0.2">
      <c r="A110" s="21" t="s">
        <v>52</v>
      </c>
      <c r="B110" s="20" t="s">
        <v>5</v>
      </c>
      <c r="C110" s="72" t="s">
        <v>5</v>
      </c>
      <c r="D110" s="20" t="s">
        <v>5</v>
      </c>
      <c r="E110" s="20" t="s">
        <v>5</v>
      </c>
      <c r="F110" s="72" t="s">
        <v>5</v>
      </c>
    </row>
    <row r="111" spans="1:246" s="5" customFormat="1" ht="11.25" customHeight="1" thickBot="1" x14ac:dyDescent="0.25">
      <c r="A111" s="86"/>
      <c r="B111" s="85"/>
      <c r="C111" s="84"/>
      <c r="D111" s="85"/>
      <c r="E111" s="85"/>
      <c r="F111" s="84"/>
    </row>
    <row r="112" spans="1:246" s="5" customFormat="1" ht="11.25" customHeight="1" thickBot="1" x14ac:dyDescent="0.25">
      <c r="A112" s="48" t="s">
        <v>4</v>
      </c>
      <c r="B112" s="46">
        <f>SUM(B101:B110)</f>
        <v>8772.2049999999999</v>
      </c>
      <c r="C112" s="46">
        <f>SUM(C101:C110)</f>
        <v>0</v>
      </c>
      <c r="D112" s="46">
        <f>SUM(D101:D110)</f>
        <v>2163.326</v>
      </c>
      <c r="E112" s="46">
        <f>SUM(E101:E110)</f>
        <v>0</v>
      </c>
      <c r="F112" s="46">
        <f>SUM(F101:F110)</f>
        <v>14083.831000000002</v>
      </c>
    </row>
    <row r="113" spans="1:249" ht="7.5" customHeight="1" x14ac:dyDescent="0.2">
      <c r="A113" s="45"/>
      <c r="B113" s="45"/>
      <c r="C113" s="45"/>
      <c r="D113" s="45"/>
      <c r="E113" s="45"/>
      <c r="F113" s="45"/>
    </row>
    <row r="114" spans="1:249" s="2" customFormat="1" ht="11.25" customHeight="1" x14ac:dyDescent="0.2">
      <c r="A114" s="5" t="s">
        <v>1</v>
      </c>
      <c r="B114" s="4" t="s">
        <v>0</v>
      </c>
      <c r="C114" s="4"/>
      <c r="D114" s="1"/>
      <c r="F114" s="1"/>
      <c r="G114" s="1"/>
      <c r="H114" s="1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</row>
    <row r="118" spans="1:249" ht="15.75" x14ac:dyDescent="0.2">
      <c r="A118" s="43" t="s">
        <v>44</v>
      </c>
      <c r="B118" s="42" t="s">
        <v>71</v>
      </c>
      <c r="D118" s="41"/>
      <c r="E118" s="40"/>
      <c r="F118" s="40"/>
    </row>
    <row r="119" spans="1:249" x14ac:dyDescent="0.2">
      <c r="A119" s="39"/>
      <c r="B119" s="39" t="s">
        <v>42</v>
      </c>
      <c r="D119" s="39"/>
      <c r="E119" s="39"/>
      <c r="F119" s="39"/>
    </row>
    <row r="120" spans="1:249" ht="7.5" customHeight="1" thickBot="1" x14ac:dyDescent="0.25">
      <c r="A120" s="38"/>
      <c r="B120" s="61"/>
      <c r="C120" s="38"/>
      <c r="D120" s="38"/>
      <c r="E120" s="38"/>
      <c r="F120" s="38"/>
    </row>
    <row r="121" spans="1:249" s="63" customFormat="1" ht="26.25" thickBot="1" x14ac:dyDescent="0.25">
      <c r="A121" s="37" t="s">
        <v>41</v>
      </c>
      <c r="B121" s="36" t="s">
        <v>40</v>
      </c>
      <c r="C121" s="36" t="s">
        <v>50</v>
      </c>
      <c r="D121" s="36" t="s">
        <v>38</v>
      </c>
      <c r="E121" s="36" t="s">
        <v>37</v>
      </c>
      <c r="F121" s="36" t="s">
        <v>4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</row>
    <row r="122" spans="1:249" s="5" customFormat="1" ht="11.25" customHeight="1" thickBot="1" x14ac:dyDescent="0.25">
      <c r="A122" s="76" t="s">
        <v>36</v>
      </c>
      <c r="B122" s="17" t="s">
        <v>5</v>
      </c>
      <c r="C122" s="71" t="s">
        <v>5</v>
      </c>
      <c r="D122" s="17">
        <f>32+33+21+33</f>
        <v>119</v>
      </c>
      <c r="E122" s="17" t="s">
        <v>5</v>
      </c>
      <c r="F122" s="71">
        <f>SUM(B122:E122)</f>
        <v>119</v>
      </c>
      <c r="S122" s="33" t="s">
        <v>25</v>
      </c>
      <c r="T122" s="32"/>
    </row>
    <row r="123" spans="1:249" s="5" customFormat="1" ht="11.25" customHeight="1" x14ac:dyDescent="0.2">
      <c r="A123" s="77" t="s">
        <v>23</v>
      </c>
      <c r="B123" s="20" t="s">
        <v>5</v>
      </c>
      <c r="C123" s="72" t="s">
        <v>5</v>
      </c>
      <c r="D123" s="20">
        <f>274+326+381+351</f>
        <v>1332</v>
      </c>
      <c r="E123" s="20" t="s">
        <v>5</v>
      </c>
      <c r="F123" s="72">
        <f>SUM(B123:E123)</f>
        <v>1332</v>
      </c>
      <c r="S123" s="31" t="s">
        <v>12</v>
      </c>
      <c r="T123" s="30">
        <f>F128</f>
        <v>9655</v>
      </c>
    </row>
    <row r="124" spans="1:249" s="5" customFormat="1" ht="11.25" customHeight="1" x14ac:dyDescent="0.2">
      <c r="A124" s="76" t="s">
        <v>33</v>
      </c>
      <c r="B124" s="17" t="s">
        <v>5</v>
      </c>
      <c r="C124" s="71" t="s">
        <v>5</v>
      </c>
      <c r="D124" s="17">
        <f>15+25+20+6</f>
        <v>66</v>
      </c>
      <c r="E124" s="17" t="s">
        <v>5</v>
      </c>
      <c r="F124" s="71">
        <f>SUM(B124:E124)</f>
        <v>66</v>
      </c>
      <c r="S124" s="29" t="s">
        <v>23</v>
      </c>
      <c r="T124" s="28">
        <f>F123</f>
        <v>1332</v>
      </c>
    </row>
    <row r="125" spans="1:249" s="5" customFormat="1" ht="11.25" customHeight="1" x14ac:dyDescent="0.2">
      <c r="A125" s="77" t="s">
        <v>22</v>
      </c>
      <c r="B125" s="20" t="s">
        <v>5</v>
      </c>
      <c r="C125" s="72" t="s">
        <v>5</v>
      </c>
      <c r="D125" s="20">
        <f>49+50+60+46</f>
        <v>205</v>
      </c>
      <c r="E125" s="20" t="s">
        <v>5</v>
      </c>
      <c r="F125" s="72">
        <f>SUM(B125:E125)</f>
        <v>205</v>
      </c>
      <c r="S125" s="27" t="s">
        <v>56</v>
      </c>
      <c r="T125" s="26">
        <f>F126</f>
        <v>491</v>
      </c>
    </row>
    <row r="126" spans="1:249" s="5" customFormat="1" ht="11.25" customHeight="1" x14ac:dyDescent="0.2">
      <c r="A126" s="77" t="s">
        <v>56</v>
      </c>
      <c r="B126" s="20">
        <v>491</v>
      </c>
      <c r="C126" s="72" t="s">
        <v>5</v>
      </c>
      <c r="D126" s="20" t="s">
        <v>5</v>
      </c>
      <c r="E126" s="20" t="s">
        <v>5</v>
      </c>
      <c r="F126" s="72">
        <f>SUM(B126:E126)</f>
        <v>491</v>
      </c>
      <c r="S126" s="29" t="s">
        <v>22</v>
      </c>
      <c r="T126" s="28">
        <f>F125</f>
        <v>205</v>
      </c>
    </row>
    <row r="127" spans="1:249" s="5" customFormat="1" ht="11.25" customHeight="1" x14ac:dyDescent="0.2">
      <c r="A127" s="76" t="s">
        <v>16</v>
      </c>
      <c r="B127" s="17" t="s">
        <v>5</v>
      </c>
      <c r="C127" s="71" t="s">
        <v>5</v>
      </c>
      <c r="D127" s="16">
        <v>29</v>
      </c>
      <c r="E127" s="17" t="s">
        <v>5</v>
      </c>
      <c r="F127" s="71">
        <f>SUM(B127:E127)</f>
        <v>29</v>
      </c>
      <c r="S127" s="29" t="s">
        <v>36</v>
      </c>
      <c r="T127" s="28">
        <f>F122</f>
        <v>119</v>
      </c>
    </row>
    <row r="128" spans="1:249" s="5" customFormat="1" ht="11.25" customHeight="1" x14ac:dyDescent="0.2">
      <c r="A128" s="82" t="s">
        <v>12</v>
      </c>
      <c r="B128" s="56">
        <f>2357+2104+2268+2415</f>
        <v>9144</v>
      </c>
      <c r="C128" s="81" t="s">
        <v>5</v>
      </c>
      <c r="D128" s="56">
        <f>72+140+179+118</f>
        <v>509</v>
      </c>
      <c r="E128" s="64" t="s">
        <v>5</v>
      </c>
      <c r="F128" s="87">
        <v>9655</v>
      </c>
      <c r="S128" s="29" t="s">
        <v>15</v>
      </c>
      <c r="T128" s="28">
        <f>F124+F127</f>
        <v>95</v>
      </c>
    </row>
    <row r="129" spans="1:249" s="5" customFormat="1" ht="11.25" customHeight="1" thickBot="1" x14ac:dyDescent="0.25">
      <c r="A129" s="76"/>
      <c r="B129" s="17"/>
      <c r="C129" s="71"/>
      <c r="D129" s="17"/>
      <c r="E129" s="17"/>
      <c r="F129" s="71"/>
      <c r="S129" s="91" t="s">
        <v>17</v>
      </c>
      <c r="T129" s="90">
        <f>F130</f>
        <v>3123</v>
      </c>
    </row>
    <row r="130" spans="1:249" s="5" customFormat="1" ht="11.25" customHeight="1" x14ac:dyDescent="0.2">
      <c r="A130" s="21" t="s">
        <v>17</v>
      </c>
      <c r="B130" s="20" t="s">
        <v>5</v>
      </c>
      <c r="C130" s="20" t="s">
        <v>5</v>
      </c>
      <c r="D130" s="20" t="s">
        <v>5</v>
      </c>
      <c r="E130" s="20" t="s">
        <v>5</v>
      </c>
      <c r="F130" s="72">
        <v>3123</v>
      </c>
      <c r="S130" s="89"/>
      <c r="T130" s="88"/>
    </row>
    <row r="131" spans="1:249" s="5" customFormat="1" ht="11.25" customHeight="1" x14ac:dyDescent="0.2">
      <c r="A131" s="18"/>
      <c r="B131" s="17"/>
      <c r="C131" s="71"/>
      <c r="D131" s="17"/>
      <c r="E131" s="17"/>
      <c r="F131" s="71"/>
    </row>
    <row r="132" spans="1:249" s="5" customFormat="1" ht="11.25" customHeight="1" x14ac:dyDescent="0.2">
      <c r="A132" s="21" t="s">
        <v>52</v>
      </c>
      <c r="B132" s="20" t="s">
        <v>5</v>
      </c>
      <c r="C132" s="72" t="s">
        <v>5</v>
      </c>
      <c r="D132" s="20" t="s">
        <v>5</v>
      </c>
      <c r="E132" s="20" t="s">
        <v>5</v>
      </c>
      <c r="F132" s="72" t="s">
        <v>5</v>
      </c>
    </row>
    <row r="133" spans="1:249" s="5" customFormat="1" ht="11.25" customHeight="1" thickBot="1" x14ac:dyDescent="0.25">
      <c r="A133" s="86"/>
      <c r="B133" s="85"/>
      <c r="C133" s="84"/>
      <c r="D133" s="85"/>
      <c r="E133" s="85"/>
      <c r="F133" s="84"/>
    </row>
    <row r="134" spans="1:249" s="5" customFormat="1" ht="11.25" customHeight="1" thickBot="1" x14ac:dyDescent="0.25">
      <c r="A134" s="48" t="s">
        <v>4</v>
      </c>
      <c r="B134" s="46">
        <f>SUM(B122:B132)</f>
        <v>9635</v>
      </c>
      <c r="C134" s="46">
        <f>SUM(C122:C132)</f>
        <v>0</v>
      </c>
      <c r="D134" s="46">
        <f>SUM(D122:D132)</f>
        <v>2260</v>
      </c>
      <c r="E134" s="46">
        <f>SUM(E122:E132)</f>
        <v>0</v>
      </c>
      <c r="F134" s="46">
        <f>SUM(F122:F132)</f>
        <v>15020</v>
      </c>
    </row>
    <row r="135" spans="1:249" ht="7.5" customHeight="1" x14ac:dyDescent="0.2">
      <c r="A135" s="45"/>
      <c r="B135" s="45"/>
      <c r="C135" s="45"/>
      <c r="D135" s="45"/>
      <c r="E135" s="45"/>
      <c r="F135" s="45"/>
    </row>
    <row r="136" spans="1:249" s="2" customFormat="1" ht="11.25" customHeight="1" x14ac:dyDescent="0.2">
      <c r="A136" s="5" t="s">
        <v>1</v>
      </c>
      <c r="B136" s="4" t="s">
        <v>0</v>
      </c>
      <c r="C136" s="4"/>
      <c r="D136" s="1"/>
      <c r="F136" s="1"/>
      <c r="G136" s="1"/>
      <c r="H136" s="1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</row>
    <row r="140" spans="1:249" ht="15.75" x14ac:dyDescent="0.2">
      <c r="A140" s="43" t="s">
        <v>44</v>
      </c>
      <c r="B140" s="42" t="s">
        <v>70</v>
      </c>
      <c r="D140" s="41"/>
      <c r="E140" s="40"/>
      <c r="F140" s="40"/>
    </row>
    <row r="141" spans="1:249" x14ac:dyDescent="0.2">
      <c r="A141" s="39"/>
      <c r="B141" s="39" t="s">
        <v>42</v>
      </c>
      <c r="D141" s="39"/>
      <c r="E141" s="39"/>
      <c r="F141" s="39"/>
    </row>
    <row r="142" spans="1:249" ht="7.5" customHeight="1" thickBot="1" x14ac:dyDescent="0.25">
      <c r="A142" s="38"/>
      <c r="B142" s="61"/>
      <c r="C142" s="38"/>
      <c r="D142" s="38"/>
      <c r="E142" s="38"/>
      <c r="F142" s="38"/>
    </row>
    <row r="143" spans="1:249" s="63" customFormat="1" ht="26.25" thickBot="1" x14ac:dyDescent="0.25">
      <c r="A143" s="37" t="s">
        <v>41</v>
      </c>
      <c r="B143" s="36" t="s">
        <v>40</v>
      </c>
      <c r="C143" s="36" t="s">
        <v>50</v>
      </c>
      <c r="D143" s="36" t="s">
        <v>38</v>
      </c>
      <c r="E143" s="36" t="s">
        <v>37</v>
      </c>
      <c r="F143" s="36" t="s">
        <v>4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</row>
    <row r="144" spans="1:249" s="5" customFormat="1" ht="11.25" customHeight="1" thickBot="1" x14ac:dyDescent="0.25">
      <c r="A144" s="76" t="s">
        <v>36</v>
      </c>
      <c r="B144" s="17" t="s">
        <v>5</v>
      </c>
      <c r="C144" s="71" t="s">
        <v>5</v>
      </c>
      <c r="D144" s="17">
        <v>107</v>
      </c>
      <c r="E144" s="17" t="s">
        <v>5</v>
      </c>
      <c r="F144" s="71">
        <f>SUM(B144:E144)</f>
        <v>107</v>
      </c>
      <c r="S144" s="33" t="s">
        <v>25</v>
      </c>
      <c r="T144" s="32"/>
    </row>
    <row r="145" spans="1:249" s="5" customFormat="1" ht="11.25" customHeight="1" x14ac:dyDescent="0.2">
      <c r="A145" s="77" t="s">
        <v>23</v>
      </c>
      <c r="B145" s="20" t="s">
        <v>5</v>
      </c>
      <c r="C145" s="72" t="s">
        <v>5</v>
      </c>
      <c r="D145" s="20">
        <v>1285</v>
      </c>
      <c r="E145" s="20" t="s">
        <v>5</v>
      </c>
      <c r="F145" s="72">
        <f>SUM(B145:E145)</f>
        <v>1285</v>
      </c>
      <c r="S145" s="31" t="s">
        <v>12</v>
      </c>
      <c r="T145" s="30">
        <f>F149</f>
        <v>11681</v>
      </c>
    </row>
    <row r="146" spans="1:249" s="5" customFormat="1" ht="11.25" customHeight="1" x14ac:dyDescent="0.2">
      <c r="A146" s="76" t="s">
        <v>33</v>
      </c>
      <c r="B146" s="17" t="s">
        <v>5</v>
      </c>
      <c r="C146" s="71" t="s">
        <v>5</v>
      </c>
      <c r="D146" s="17">
        <v>59</v>
      </c>
      <c r="E146" s="17" t="s">
        <v>5</v>
      </c>
      <c r="F146" s="71">
        <f>SUM(B146:E146)</f>
        <v>59</v>
      </c>
      <c r="S146" s="29" t="s">
        <v>23</v>
      </c>
      <c r="T146" s="28">
        <f>F145</f>
        <v>1285</v>
      </c>
    </row>
    <row r="147" spans="1:249" s="5" customFormat="1" ht="11.25" customHeight="1" x14ac:dyDescent="0.2">
      <c r="A147" s="77" t="s">
        <v>22</v>
      </c>
      <c r="B147" s="20">
        <v>192</v>
      </c>
      <c r="C147" s="72" t="s">
        <v>5</v>
      </c>
      <c r="D147" s="20">
        <v>216</v>
      </c>
      <c r="E147" s="20" t="s">
        <v>5</v>
      </c>
      <c r="F147" s="72">
        <f>SUM(B147:E147)</f>
        <v>408</v>
      </c>
      <c r="S147" s="29" t="s">
        <v>22</v>
      </c>
      <c r="T147" s="28">
        <f>F147</f>
        <v>408</v>
      </c>
    </row>
    <row r="148" spans="1:249" s="5" customFormat="1" ht="11.25" customHeight="1" x14ac:dyDescent="0.2">
      <c r="A148" s="76" t="s">
        <v>16</v>
      </c>
      <c r="B148" s="17" t="s">
        <v>5</v>
      </c>
      <c r="C148" s="71" t="s">
        <v>5</v>
      </c>
      <c r="D148" s="16">
        <v>31</v>
      </c>
      <c r="E148" s="17" t="s">
        <v>5</v>
      </c>
      <c r="F148" s="71">
        <f>SUM(B148:E148)</f>
        <v>31</v>
      </c>
      <c r="S148" s="29" t="s">
        <v>36</v>
      </c>
      <c r="T148" s="28">
        <f>F144</f>
        <v>107</v>
      </c>
    </row>
    <row r="149" spans="1:249" s="5" customFormat="1" ht="11.25" customHeight="1" x14ac:dyDescent="0.2">
      <c r="A149" s="82" t="s">
        <v>12</v>
      </c>
      <c r="B149" s="56">
        <v>11096</v>
      </c>
      <c r="C149" s="81" t="s">
        <v>5</v>
      </c>
      <c r="D149" s="56">
        <v>585</v>
      </c>
      <c r="E149" s="64" t="s">
        <v>5</v>
      </c>
      <c r="F149" s="87">
        <f>SUM(B149:E149)</f>
        <v>11681</v>
      </c>
      <c r="S149" s="29" t="s">
        <v>15</v>
      </c>
      <c r="T149" s="28">
        <f>F146+F148</f>
        <v>90</v>
      </c>
    </row>
    <row r="150" spans="1:249" s="5" customFormat="1" ht="11.25" customHeight="1" thickBot="1" x14ac:dyDescent="0.25">
      <c r="A150" s="76"/>
      <c r="B150" s="17"/>
      <c r="C150" s="71"/>
      <c r="D150" s="17"/>
      <c r="E150" s="17"/>
      <c r="F150" s="71"/>
      <c r="S150" s="91" t="s">
        <v>17</v>
      </c>
      <c r="T150" s="90">
        <f>F151</f>
        <v>1049</v>
      </c>
    </row>
    <row r="151" spans="1:249" s="5" customFormat="1" ht="11.25" customHeight="1" x14ac:dyDescent="0.2">
      <c r="A151" s="21" t="s">
        <v>17</v>
      </c>
      <c r="B151" s="20" t="s">
        <v>5</v>
      </c>
      <c r="C151" s="20" t="s">
        <v>5</v>
      </c>
      <c r="D151" s="20" t="s">
        <v>5</v>
      </c>
      <c r="E151" s="20" t="s">
        <v>5</v>
      </c>
      <c r="F151" s="72">
        <v>1049</v>
      </c>
      <c r="S151" s="89"/>
      <c r="T151" s="88"/>
    </row>
    <row r="152" spans="1:249" s="5" customFormat="1" ht="11.25" customHeight="1" x14ac:dyDescent="0.2">
      <c r="A152" s="18"/>
      <c r="B152" s="17"/>
      <c r="C152" s="71"/>
      <c r="D152" s="17"/>
      <c r="E152" s="17"/>
      <c r="F152" s="71"/>
    </row>
    <row r="153" spans="1:249" s="5" customFormat="1" ht="11.25" customHeight="1" x14ac:dyDescent="0.2">
      <c r="A153" s="21" t="s">
        <v>52</v>
      </c>
      <c r="B153" s="20" t="s">
        <v>5</v>
      </c>
      <c r="C153" s="72" t="s">
        <v>5</v>
      </c>
      <c r="D153" s="20" t="s">
        <v>5</v>
      </c>
      <c r="E153" s="20" t="s">
        <v>5</v>
      </c>
      <c r="F153" s="72" t="s">
        <v>5</v>
      </c>
    </row>
    <row r="154" spans="1:249" s="5" customFormat="1" ht="11.25" customHeight="1" thickBot="1" x14ac:dyDescent="0.25">
      <c r="A154" s="86"/>
      <c r="B154" s="85"/>
      <c r="C154" s="84"/>
      <c r="D154" s="85"/>
      <c r="E154" s="85"/>
      <c r="F154" s="84"/>
    </row>
    <row r="155" spans="1:249" s="5" customFormat="1" ht="11.25" customHeight="1" thickBot="1" x14ac:dyDescent="0.25">
      <c r="A155" s="48" t="s">
        <v>4</v>
      </c>
      <c r="B155" s="46">
        <f>SUM(B144:B153)</f>
        <v>11288</v>
      </c>
      <c r="C155" s="46">
        <f>SUM(C144:C153)</f>
        <v>0</v>
      </c>
      <c r="D155" s="46">
        <f>SUM(D144:D153)</f>
        <v>2283</v>
      </c>
      <c r="E155" s="46">
        <f>SUM(E144:E153)</f>
        <v>0</v>
      </c>
      <c r="F155" s="46">
        <f>SUM(F144:F153)</f>
        <v>14620</v>
      </c>
    </row>
    <row r="156" spans="1:249" ht="7.5" customHeight="1" x14ac:dyDescent="0.2">
      <c r="A156" s="45"/>
      <c r="B156" s="45"/>
      <c r="C156" s="45"/>
      <c r="D156" s="45"/>
      <c r="E156" s="45"/>
      <c r="F156" s="45"/>
    </row>
    <row r="157" spans="1:249" s="2" customFormat="1" ht="11.25" customHeight="1" x14ac:dyDescent="0.2">
      <c r="A157" s="5" t="s">
        <v>1</v>
      </c>
      <c r="B157" s="4" t="s">
        <v>0</v>
      </c>
      <c r="C157" s="4"/>
      <c r="D157" s="1"/>
      <c r="F157" s="1"/>
      <c r="G157" s="1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</row>
    <row r="161" spans="1:246" ht="15.75" x14ac:dyDescent="0.2">
      <c r="A161" s="43" t="s">
        <v>44</v>
      </c>
      <c r="B161" s="42" t="s">
        <v>69</v>
      </c>
      <c r="D161" s="41"/>
      <c r="E161" s="40"/>
      <c r="F161" s="40"/>
    </row>
    <row r="162" spans="1:246" x14ac:dyDescent="0.2">
      <c r="A162" s="39"/>
      <c r="B162" s="39" t="s">
        <v>42</v>
      </c>
      <c r="D162" s="39"/>
      <c r="E162" s="39"/>
      <c r="F162" s="39"/>
    </row>
    <row r="163" spans="1:246" ht="7.5" customHeight="1" thickBot="1" x14ac:dyDescent="0.25">
      <c r="A163" s="38"/>
      <c r="B163" s="61"/>
      <c r="C163" s="38"/>
      <c r="D163" s="38"/>
      <c r="E163" s="38"/>
      <c r="F163" s="38"/>
    </row>
    <row r="164" spans="1:246" s="63" customFormat="1" ht="26.25" thickBot="1" x14ac:dyDescent="0.25">
      <c r="A164" s="37" t="s">
        <v>41</v>
      </c>
      <c r="B164" s="36" t="s">
        <v>40</v>
      </c>
      <c r="C164" s="36" t="s">
        <v>50</v>
      </c>
      <c r="D164" s="36" t="s">
        <v>38</v>
      </c>
      <c r="E164" s="36" t="s">
        <v>37</v>
      </c>
      <c r="F164" s="36" t="s">
        <v>4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5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  <c r="HZ164" s="35"/>
      <c r="IA164" s="35"/>
      <c r="IB164" s="35"/>
      <c r="IC164" s="35"/>
      <c r="ID164" s="35"/>
      <c r="IE164" s="35"/>
      <c r="IF164" s="35"/>
      <c r="IG164" s="35"/>
      <c r="IH164" s="35"/>
      <c r="II164" s="35"/>
      <c r="IJ164" s="35"/>
      <c r="IK164" s="35"/>
      <c r="IL164" s="35"/>
    </row>
    <row r="165" spans="1:246" s="5" customFormat="1" ht="11.25" customHeight="1" thickBot="1" x14ac:dyDescent="0.25">
      <c r="A165" s="76" t="s">
        <v>36</v>
      </c>
      <c r="B165" s="17" t="s">
        <v>5</v>
      </c>
      <c r="C165" s="71" t="s">
        <v>5</v>
      </c>
      <c r="D165" s="17">
        <v>131</v>
      </c>
      <c r="E165" s="17" t="s">
        <v>5</v>
      </c>
      <c r="F165" s="71">
        <f>SUM(B165:E165)</f>
        <v>131</v>
      </c>
      <c r="S165" s="33" t="s">
        <v>25</v>
      </c>
      <c r="T165" s="32"/>
    </row>
    <row r="166" spans="1:246" s="5" customFormat="1" ht="11.25" customHeight="1" x14ac:dyDescent="0.2">
      <c r="A166" s="77" t="s">
        <v>23</v>
      </c>
      <c r="B166" s="20" t="s">
        <v>5</v>
      </c>
      <c r="C166" s="72" t="s">
        <v>5</v>
      </c>
      <c r="D166" s="20">
        <v>1238</v>
      </c>
      <c r="E166" s="20" t="s">
        <v>5</v>
      </c>
      <c r="F166" s="72">
        <f>SUM(B166:E166)</f>
        <v>1238</v>
      </c>
      <c r="S166" s="31" t="s">
        <v>12</v>
      </c>
      <c r="T166" s="30">
        <f>F170</f>
        <v>12087</v>
      </c>
    </row>
    <row r="167" spans="1:246" s="5" customFormat="1" ht="11.25" customHeight="1" x14ac:dyDescent="0.2">
      <c r="A167" s="76" t="s">
        <v>33</v>
      </c>
      <c r="B167" s="17" t="s">
        <v>5</v>
      </c>
      <c r="C167" s="71" t="s">
        <v>5</v>
      </c>
      <c r="D167" s="17">
        <v>152</v>
      </c>
      <c r="E167" s="17" t="s">
        <v>5</v>
      </c>
      <c r="F167" s="71">
        <f>SUM(B167:E167)</f>
        <v>152</v>
      </c>
      <c r="S167" s="29" t="s">
        <v>23</v>
      </c>
      <c r="T167" s="28">
        <f>F166</f>
        <v>1238</v>
      </c>
    </row>
    <row r="168" spans="1:246" s="5" customFormat="1" ht="11.25" customHeight="1" x14ac:dyDescent="0.2">
      <c r="A168" s="77" t="s">
        <v>22</v>
      </c>
      <c r="B168" s="20">
        <v>193</v>
      </c>
      <c r="C168" s="72" t="s">
        <v>5</v>
      </c>
      <c r="D168" s="20">
        <v>303</v>
      </c>
      <c r="E168" s="20" t="s">
        <v>5</v>
      </c>
      <c r="F168" s="72">
        <f>SUM(B168:E168)</f>
        <v>496</v>
      </c>
      <c r="S168" s="29" t="s">
        <v>22</v>
      </c>
      <c r="T168" s="28">
        <f>F168</f>
        <v>496</v>
      </c>
    </row>
    <row r="169" spans="1:246" s="5" customFormat="1" ht="11.25" customHeight="1" x14ac:dyDescent="0.2">
      <c r="A169" s="76" t="s">
        <v>16</v>
      </c>
      <c r="B169" s="17" t="s">
        <v>5</v>
      </c>
      <c r="C169" s="71" t="s">
        <v>5</v>
      </c>
      <c r="D169" s="16">
        <v>99</v>
      </c>
      <c r="E169" s="17" t="s">
        <v>5</v>
      </c>
      <c r="F169" s="71">
        <f>SUM(B169:E169)</f>
        <v>99</v>
      </c>
      <c r="S169" s="29" t="s">
        <v>36</v>
      </c>
      <c r="T169" s="28">
        <f>F165</f>
        <v>131</v>
      </c>
    </row>
    <row r="170" spans="1:246" s="5" customFormat="1" ht="11.25" customHeight="1" x14ac:dyDescent="0.2">
      <c r="A170" s="82" t="s">
        <v>12</v>
      </c>
      <c r="B170" s="56">
        <v>11437</v>
      </c>
      <c r="C170" s="81" t="s">
        <v>5</v>
      </c>
      <c r="D170" s="56">
        <v>650</v>
      </c>
      <c r="E170" s="64" t="s">
        <v>5</v>
      </c>
      <c r="F170" s="87">
        <f>SUM(B170:E170)</f>
        <v>12087</v>
      </c>
      <c r="S170" s="29" t="s">
        <v>16</v>
      </c>
      <c r="T170" s="28">
        <f>F169</f>
        <v>99</v>
      </c>
    </row>
    <row r="171" spans="1:246" s="5" customFormat="1" ht="11.25" customHeight="1" x14ac:dyDescent="0.2">
      <c r="A171" s="76"/>
      <c r="B171" s="17"/>
      <c r="C171" s="71"/>
      <c r="D171" s="17"/>
      <c r="E171" s="17"/>
      <c r="F171" s="71"/>
      <c r="S171" s="29" t="s">
        <v>15</v>
      </c>
      <c r="T171" s="28">
        <f>F167</f>
        <v>152</v>
      </c>
    </row>
    <row r="172" spans="1:246" s="5" customFormat="1" ht="11.25" customHeight="1" thickBot="1" x14ac:dyDescent="0.25">
      <c r="A172" s="21" t="s">
        <v>17</v>
      </c>
      <c r="B172" s="20" t="s">
        <v>5</v>
      </c>
      <c r="C172" s="20" t="s">
        <v>5</v>
      </c>
      <c r="D172" s="20" t="s">
        <v>5</v>
      </c>
      <c r="E172" s="20" t="s">
        <v>5</v>
      </c>
      <c r="F172" s="72">
        <v>734.7</v>
      </c>
      <c r="S172" s="25" t="s">
        <v>17</v>
      </c>
      <c r="T172" s="24">
        <f>F172</f>
        <v>734.7</v>
      </c>
    </row>
    <row r="173" spans="1:246" s="5" customFormat="1" ht="11.25" customHeight="1" x14ac:dyDescent="0.2">
      <c r="A173" s="18"/>
      <c r="B173" s="17"/>
      <c r="C173" s="71"/>
      <c r="D173" s="17"/>
      <c r="E173" s="17"/>
      <c r="F173" s="71"/>
    </row>
    <row r="174" spans="1:246" s="5" customFormat="1" ht="11.25" customHeight="1" x14ac:dyDescent="0.2">
      <c r="A174" s="21" t="s">
        <v>52</v>
      </c>
      <c r="B174" s="20" t="s">
        <v>5</v>
      </c>
      <c r="C174" s="72" t="s">
        <v>5</v>
      </c>
      <c r="D174" s="20" t="s">
        <v>5</v>
      </c>
      <c r="E174" s="20" t="s">
        <v>5</v>
      </c>
      <c r="F174" s="72" t="s">
        <v>5</v>
      </c>
    </row>
    <row r="175" spans="1:246" s="5" customFormat="1" ht="11.25" customHeight="1" thickBot="1" x14ac:dyDescent="0.25">
      <c r="A175" s="86"/>
      <c r="B175" s="85"/>
      <c r="C175" s="84"/>
      <c r="D175" s="85"/>
      <c r="E175" s="85"/>
      <c r="F175" s="84"/>
    </row>
    <row r="176" spans="1:246" s="5" customFormat="1" ht="11.25" customHeight="1" thickBot="1" x14ac:dyDescent="0.25">
      <c r="A176" s="48" t="s">
        <v>4</v>
      </c>
      <c r="B176" s="46">
        <v>11631</v>
      </c>
      <c r="C176" s="46">
        <f>SUM(C165:C175)</f>
        <v>0</v>
      </c>
      <c r="D176" s="46">
        <v>2574</v>
      </c>
      <c r="E176" s="46">
        <f>SUM(E165:E175)</f>
        <v>0</v>
      </c>
      <c r="F176" s="46">
        <v>14939.7</v>
      </c>
    </row>
    <row r="177" spans="1:249" ht="7.5" customHeight="1" x14ac:dyDescent="0.2">
      <c r="A177" s="45"/>
      <c r="B177" s="45"/>
      <c r="C177" s="45"/>
      <c r="D177" s="45"/>
      <c r="E177" s="45"/>
      <c r="F177" s="45"/>
    </row>
    <row r="178" spans="1:249" s="2" customFormat="1" ht="11.25" customHeight="1" x14ac:dyDescent="0.2">
      <c r="A178" s="5" t="s">
        <v>1</v>
      </c>
      <c r="B178" s="4" t="s">
        <v>0</v>
      </c>
      <c r="C178" s="4"/>
      <c r="D178" s="1"/>
      <c r="F178" s="1"/>
      <c r="G178" s="1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</row>
    <row r="182" spans="1:249" ht="15.75" x14ac:dyDescent="0.2">
      <c r="A182" s="43" t="s">
        <v>44</v>
      </c>
      <c r="B182" s="42" t="s">
        <v>68</v>
      </c>
      <c r="D182" s="41"/>
      <c r="E182" s="40"/>
      <c r="F182" s="40"/>
    </row>
    <row r="183" spans="1:249" x14ac:dyDescent="0.2">
      <c r="A183" s="39"/>
      <c r="B183" s="39" t="s">
        <v>42</v>
      </c>
      <c r="D183" s="39"/>
      <c r="E183" s="39"/>
      <c r="F183" s="39"/>
    </row>
    <row r="184" spans="1:249" ht="7.5" customHeight="1" thickBot="1" x14ac:dyDescent="0.25">
      <c r="A184" s="38"/>
      <c r="B184" s="61"/>
      <c r="C184" s="38"/>
      <c r="D184" s="38"/>
      <c r="E184" s="38"/>
      <c r="F184" s="38"/>
    </row>
    <row r="185" spans="1:249" s="63" customFormat="1" ht="26.25" thickBot="1" x14ac:dyDescent="0.25">
      <c r="A185" s="37" t="s">
        <v>41</v>
      </c>
      <c r="B185" s="36" t="s">
        <v>40</v>
      </c>
      <c r="C185" s="36" t="s">
        <v>50</v>
      </c>
      <c r="D185" s="36" t="s">
        <v>38</v>
      </c>
      <c r="E185" s="36" t="s">
        <v>37</v>
      </c>
      <c r="F185" s="36" t="s">
        <v>4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  <c r="HG185" s="35"/>
      <c r="HH185" s="35"/>
      <c r="HI185" s="35"/>
      <c r="HJ185" s="35"/>
      <c r="HK185" s="35"/>
      <c r="HL185" s="35"/>
      <c r="HM185" s="35"/>
      <c r="HN185" s="35"/>
      <c r="HO185" s="35"/>
      <c r="HP185" s="35"/>
      <c r="HQ185" s="35"/>
      <c r="HR185" s="35"/>
      <c r="HS185" s="35"/>
      <c r="HT185" s="35"/>
      <c r="HU185" s="35"/>
      <c r="HV185" s="35"/>
      <c r="HW185" s="35"/>
      <c r="HX185" s="35"/>
      <c r="HY185" s="35"/>
      <c r="HZ185" s="35"/>
      <c r="IA185" s="35"/>
      <c r="IB185" s="35"/>
      <c r="IC185" s="35"/>
      <c r="ID185" s="35"/>
      <c r="IE185" s="35"/>
      <c r="IF185" s="35"/>
      <c r="IG185" s="35"/>
      <c r="IH185" s="35"/>
      <c r="II185" s="35"/>
      <c r="IJ185" s="35"/>
      <c r="IK185" s="35"/>
      <c r="IL185" s="35"/>
    </row>
    <row r="186" spans="1:249" s="5" customFormat="1" ht="11.25" customHeight="1" thickBot="1" x14ac:dyDescent="0.25">
      <c r="A186" s="76" t="s">
        <v>36</v>
      </c>
      <c r="B186" s="17" t="s">
        <v>5</v>
      </c>
      <c r="C186" s="71" t="s">
        <v>5</v>
      </c>
      <c r="D186" s="17">
        <v>128</v>
      </c>
      <c r="E186" s="17" t="s">
        <v>5</v>
      </c>
      <c r="F186" s="71">
        <f>SUM(B186:E186)</f>
        <v>128</v>
      </c>
    </row>
    <row r="187" spans="1:249" s="5" customFormat="1" ht="11.25" customHeight="1" thickBot="1" x14ac:dyDescent="0.25">
      <c r="A187" s="77" t="s">
        <v>23</v>
      </c>
      <c r="B187" s="20">
        <v>183</v>
      </c>
      <c r="C187" s="72" t="s">
        <v>5</v>
      </c>
      <c r="D187" s="20">
        <v>1204</v>
      </c>
      <c r="E187" s="20" t="s">
        <v>5</v>
      </c>
      <c r="F187" s="72">
        <f>SUM(B187:E187)</f>
        <v>1387</v>
      </c>
      <c r="S187" s="33" t="s">
        <v>25</v>
      </c>
      <c r="T187" s="32"/>
    </row>
    <row r="188" spans="1:249" s="5" customFormat="1" ht="11.25" customHeight="1" x14ac:dyDescent="0.2">
      <c r="A188" s="76" t="s">
        <v>33</v>
      </c>
      <c r="B188" s="17" t="s">
        <v>5</v>
      </c>
      <c r="C188" s="71" t="s">
        <v>5</v>
      </c>
      <c r="D188" s="17">
        <v>62</v>
      </c>
      <c r="E188" s="16">
        <v>2</v>
      </c>
      <c r="F188" s="71">
        <f>SUM(B188:E188)</f>
        <v>64</v>
      </c>
      <c r="S188" s="31" t="s">
        <v>12</v>
      </c>
      <c r="T188" s="30">
        <f>F193</f>
        <v>12417</v>
      </c>
    </row>
    <row r="189" spans="1:249" s="5" customFormat="1" ht="11.25" customHeight="1" x14ac:dyDescent="0.2">
      <c r="A189" s="77" t="s">
        <v>31</v>
      </c>
      <c r="B189" s="20" t="s">
        <v>5</v>
      </c>
      <c r="C189" s="72" t="s">
        <v>5</v>
      </c>
      <c r="D189" s="20">
        <v>109</v>
      </c>
      <c r="E189" s="20" t="s">
        <v>5</v>
      </c>
      <c r="F189" s="72">
        <f>SUM(B189:E189)</f>
        <v>109</v>
      </c>
      <c r="S189" s="29" t="s">
        <v>23</v>
      </c>
      <c r="T189" s="28">
        <f>F187</f>
        <v>1387</v>
      </c>
    </row>
    <row r="190" spans="1:249" s="5" customFormat="1" ht="11.25" customHeight="1" x14ac:dyDescent="0.2">
      <c r="A190" s="76" t="s">
        <v>22</v>
      </c>
      <c r="B190" s="17">
        <v>366</v>
      </c>
      <c r="C190" s="71" t="s">
        <v>5</v>
      </c>
      <c r="D190" s="17">
        <v>335</v>
      </c>
      <c r="E190" s="17" t="s">
        <v>5</v>
      </c>
      <c r="F190" s="71">
        <f>SUM(B190:E190)</f>
        <v>701</v>
      </c>
      <c r="S190" s="29" t="s">
        <v>22</v>
      </c>
      <c r="T190" s="28">
        <f>F190</f>
        <v>701</v>
      </c>
    </row>
    <row r="191" spans="1:249" s="5" customFormat="1" ht="11.25" customHeight="1" x14ac:dyDescent="0.2">
      <c r="A191" s="77" t="s">
        <v>16</v>
      </c>
      <c r="B191" s="20" t="s">
        <v>5</v>
      </c>
      <c r="C191" s="72" t="s">
        <v>5</v>
      </c>
      <c r="D191" s="19">
        <v>112</v>
      </c>
      <c r="E191" s="20" t="s">
        <v>5</v>
      </c>
      <c r="F191" s="72">
        <f>SUM(B191:E191)</f>
        <v>112</v>
      </c>
      <c r="S191" s="29" t="s">
        <v>36</v>
      </c>
      <c r="T191" s="28">
        <f>F186</f>
        <v>128</v>
      </c>
    </row>
    <row r="192" spans="1:249" s="5" customFormat="1" ht="11.25" customHeight="1" x14ac:dyDescent="0.2">
      <c r="A192" s="76" t="s">
        <v>13</v>
      </c>
      <c r="B192" s="17" t="s">
        <v>5</v>
      </c>
      <c r="C192" s="71" t="s">
        <v>5</v>
      </c>
      <c r="D192" s="17">
        <v>42</v>
      </c>
      <c r="E192" s="17" t="s">
        <v>5</v>
      </c>
      <c r="F192" s="71">
        <f>SUM(B192:E192)</f>
        <v>42</v>
      </c>
      <c r="S192" s="29" t="s">
        <v>16</v>
      </c>
      <c r="T192" s="28">
        <f>F191</f>
        <v>112</v>
      </c>
    </row>
    <row r="193" spans="1:249" s="5" customFormat="1" ht="11.25" customHeight="1" x14ac:dyDescent="0.2">
      <c r="A193" s="82" t="s">
        <v>12</v>
      </c>
      <c r="B193" s="56">
        <v>11766</v>
      </c>
      <c r="C193" s="81" t="s">
        <v>5</v>
      </c>
      <c r="D193" s="56">
        <v>651</v>
      </c>
      <c r="E193" s="64" t="s">
        <v>5</v>
      </c>
      <c r="F193" s="87">
        <f>SUM(B193:E193)</f>
        <v>12417</v>
      </c>
      <c r="S193" s="29" t="s">
        <v>17</v>
      </c>
      <c r="T193" s="28">
        <f>F195</f>
        <v>2869</v>
      </c>
    </row>
    <row r="194" spans="1:249" s="5" customFormat="1" ht="11.25" customHeight="1" thickBot="1" x14ac:dyDescent="0.25">
      <c r="A194" s="76"/>
      <c r="B194" s="17"/>
      <c r="C194" s="71"/>
      <c r="D194" s="17"/>
      <c r="E194" s="17"/>
      <c r="F194" s="71"/>
      <c r="S194" s="25" t="s">
        <v>15</v>
      </c>
      <c r="T194" s="24">
        <f>F199-SUM(T188:T193)</f>
        <v>214</v>
      </c>
    </row>
    <row r="195" spans="1:249" s="5" customFormat="1" ht="11.25" customHeight="1" x14ac:dyDescent="0.2">
      <c r="A195" s="21" t="s">
        <v>17</v>
      </c>
      <c r="B195" s="20" t="s">
        <v>5</v>
      </c>
      <c r="C195" s="20" t="s">
        <v>5</v>
      </c>
      <c r="D195" s="20" t="s">
        <v>5</v>
      </c>
      <c r="E195" s="20" t="s">
        <v>5</v>
      </c>
      <c r="F195" s="72">
        <v>2869</v>
      </c>
    </row>
    <row r="196" spans="1:249" s="5" customFormat="1" ht="11.25" customHeight="1" x14ac:dyDescent="0.2">
      <c r="A196" s="18"/>
      <c r="B196" s="17"/>
      <c r="C196" s="71"/>
      <c r="D196" s="17"/>
      <c r="E196" s="17"/>
      <c r="F196" s="71"/>
    </row>
    <row r="197" spans="1:249" s="5" customFormat="1" ht="11.25" customHeight="1" x14ac:dyDescent="0.2">
      <c r="A197" s="21" t="s">
        <v>52</v>
      </c>
      <c r="B197" s="20" t="s">
        <v>5</v>
      </c>
      <c r="C197" s="72" t="s">
        <v>5</v>
      </c>
      <c r="D197" s="20" t="s">
        <v>5</v>
      </c>
      <c r="E197" s="20" t="s">
        <v>5</v>
      </c>
      <c r="F197" s="72" t="s">
        <v>5</v>
      </c>
    </row>
    <row r="198" spans="1:249" s="5" customFormat="1" ht="11.25" customHeight="1" thickBot="1" x14ac:dyDescent="0.25">
      <c r="A198" s="86"/>
      <c r="B198" s="85"/>
      <c r="C198" s="84"/>
      <c r="D198" s="85"/>
      <c r="E198" s="85"/>
      <c r="F198" s="84"/>
    </row>
    <row r="199" spans="1:249" s="5" customFormat="1" ht="11.25" customHeight="1" thickBot="1" x14ac:dyDescent="0.25">
      <c r="A199" s="48" t="s">
        <v>4</v>
      </c>
      <c r="B199" s="46">
        <f>SUM(B186:B198)</f>
        <v>12315</v>
      </c>
      <c r="C199" s="46">
        <f>SUM(C186:C198)</f>
        <v>0</v>
      </c>
      <c r="D199" s="46">
        <f>SUM(D186:D198)</f>
        <v>2643</v>
      </c>
      <c r="E199" s="46">
        <f>SUM(E186:E198)</f>
        <v>2</v>
      </c>
      <c r="F199" s="46">
        <v>17828</v>
      </c>
    </row>
    <row r="200" spans="1:249" ht="7.5" customHeight="1" x14ac:dyDescent="0.2">
      <c r="A200" s="45"/>
      <c r="B200" s="45"/>
      <c r="C200" s="45"/>
      <c r="D200" s="45"/>
      <c r="E200" s="45"/>
      <c r="F200" s="45"/>
    </row>
    <row r="201" spans="1:249" s="2" customFormat="1" ht="11.25" customHeight="1" x14ac:dyDescent="0.2">
      <c r="A201" s="5" t="s">
        <v>1</v>
      </c>
      <c r="B201" s="4" t="s">
        <v>0</v>
      </c>
      <c r="C201" s="4"/>
      <c r="D201" s="1"/>
      <c r="F201" s="1"/>
      <c r="G201" s="1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</row>
    <row r="205" spans="1:249" ht="15.75" x14ac:dyDescent="0.2">
      <c r="A205" s="43" t="s">
        <v>44</v>
      </c>
      <c r="B205" s="42" t="s">
        <v>67</v>
      </c>
      <c r="D205" s="41"/>
      <c r="E205" s="40"/>
      <c r="F205" s="40"/>
    </row>
    <row r="206" spans="1:249" x14ac:dyDescent="0.2">
      <c r="A206" s="39"/>
      <c r="B206" s="39" t="s">
        <v>42</v>
      </c>
      <c r="D206" s="39"/>
      <c r="E206" s="39"/>
      <c r="F206" s="39"/>
    </row>
    <row r="207" spans="1:249" ht="7.5" customHeight="1" thickBot="1" x14ac:dyDescent="0.25">
      <c r="A207" s="38"/>
      <c r="B207" s="61"/>
      <c r="C207" s="38"/>
      <c r="D207" s="38"/>
      <c r="E207" s="38"/>
      <c r="F207" s="38"/>
    </row>
    <row r="208" spans="1:249" s="63" customFormat="1" ht="26.25" thickBot="1" x14ac:dyDescent="0.25">
      <c r="A208" s="37" t="s">
        <v>41</v>
      </c>
      <c r="B208" s="36" t="s">
        <v>40</v>
      </c>
      <c r="C208" s="36" t="s">
        <v>50</v>
      </c>
      <c r="D208" s="36" t="s">
        <v>38</v>
      </c>
      <c r="E208" s="36" t="s">
        <v>37</v>
      </c>
      <c r="F208" s="36" t="s">
        <v>4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/>
      <c r="FV208" s="35"/>
      <c r="FW208" s="35"/>
      <c r="FX208" s="35"/>
      <c r="FY208" s="35"/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  <c r="GS208" s="35"/>
      <c r="GT208" s="35"/>
      <c r="GU208" s="35"/>
      <c r="GV208" s="35"/>
      <c r="GW208" s="35"/>
      <c r="GX208" s="35"/>
      <c r="GY208" s="35"/>
      <c r="GZ208" s="35"/>
      <c r="HA208" s="35"/>
      <c r="HB208" s="35"/>
      <c r="HC208" s="35"/>
      <c r="HD208" s="35"/>
      <c r="HE208" s="35"/>
      <c r="HF208" s="35"/>
      <c r="HG208" s="35"/>
      <c r="HH208" s="35"/>
      <c r="HI208" s="35"/>
      <c r="HJ208" s="35"/>
      <c r="HK208" s="35"/>
      <c r="HL208" s="35"/>
      <c r="HM208" s="35"/>
      <c r="HN208" s="35"/>
      <c r="HO208" s="35"/>
      <c r="HP208" s="35"/>
      <c r="HQ208" s="35"/>
      <c r="HR208" s="35"/>
      <c r="HS208" s="35"/>
      <c r="HT208" s="35"/>
      <c r="HU208" s="35"/>
      <c r="HV208" s="35"/>
      <c r="HW208" s="35"/>
      <c r="HX208" s="35"/>
      <c r="HY208" s="35"/>
      <c r="HZ208" s="35"/>
      <c r="IA208" s="35"/>
      <c r="IB208" s="35"/>
      <c r="IC208" s="35"/>
      <c r="ID208" s="35"/>
      <c r="IE208" s="35"/>
      <c r="IF208" s="35"/>
      <c r="IG208" s="35"/>
      <c r="IH208" s="35"/>
      <c r="II208" s="35"/>
      <c r="IJ208" s="35"/>
      <c r="IK208" s="35"/>
      <c r="IL208" s="35"/>
    </row>
    <row r="209" spans="1:20" s="5" customFormat="1" ht="11.25" customHeight="1" x14ac:dyDescent="0.2">
      <c r="A209" s="76" t="s">
        <v>36</v>
      </c>
      <c r="B209" s="17" t="s">
        <v>5</v>
      </c>
      <c r="C209" s="71" t="s">
        <v>5</v>
      </c>
      <c r="D209" s="17">
        <v>100</v>
      </c>
      <c r="E209" s="17" t="s">
        <v>5</v>
      </c>
      <c r="F209" s="71">
        <f>SUM(B209:E209)</f>
        <v>100</v>
      </c>
    </row>
    <row r="210" spans="1:20" s="5" customFormat="1" ht="11.25" customHeight="1" x14ac:dyDescent="0.2">
      <c r="A210" s="77" t="s">
        <v>23</v>
      </c>
      <c r="B210" s="20">
        <v>148</v>
      </c>
      <c r="C210" s="72" t="s">
        <v>5</v>
      </c>
      <c r="D210" s="20">
        <v>1216</v>
      </c>
      <c r="E210" s="20" t="s">
        <v>5</v>
      </c>
      <c r="F210" s="72">
        <f>SUM(B210:E210)</f>
        <v>1364</v>
      </c>
    </row>
    <row r="211" spans="1:20" s="5" customFormat="1" ht="11.25" customHeight="1" thickBot="1" x14ac:dyDescent="0.25">
      <c r="A211" s="76" t="s">
        <v>33</v>
      </c>
      <c r="B211" s="17" t="s">
        <v>5</v>
      </c>
      <c r="C211" s="71" t="s">
        <v>5</v>
      </c>
      <c r="D211" s="17">
        <v>196</v>
      </c>
      <c r="E211" s="16">
        <v>3</v>
      </c>
      <c r="F211" s="71">
        <f>SUM(B211:E211)</f>
        <v>199</v>
      </c>
    </row>
    <row r="212" spans="1:20" s="5" customFormat="1" ht="11.25" customHeight="1" thickBot="1" x14ac:dyDescent="0.25">
      <c r="A212" s="77" t="s">
        <v>31</v>
      </c>
      <c r="B212" s="20" t="s">
        <v>5</v>
      </c>
      <c r="C212" s="72" t="s">
        <v>5</v>
      </c>
      <c r="D212" s="20">
        <v>13</v>
      </c>
      <c r="E212" s="20" t="s">
        <v>5</v>
      </c>
      <c r="F212" s="72">
        <f>SUM(B212:E212)</f>
        <v>13</v>
      </c>
      <c r="S212" s="33" t="s">
        <v>25</v>
      </c>
      <c r="T212" s="32"/>
    </row>
    <row r="213" spans="1:20" s="5" customFormat="1" ht="11.25" customHeight="1" x14ac:dyDescent="0.2">
      <c r="A213" s="76" t="s">
        <v>22</v>
      </c>
      <c r="B213" s="17">
        <v>482</v>
      </c>
      <c r="C213" s="71" t="s">
        <v>5</v>
      </c>
      <c r="D213" s="17">
        <v>343</v>
      </c>
      <c r="E213" s="17" t="s">
        <v>5</v>
      </c>
      <c r="F213" s="71">
        <f>SUM(B213:E213)</f>
        <v>825</v>
      </c>
      <c r="S213" s="31" t="s">
        <v>12</v>
      </c>
      <c r="T213" s="30">
        <f>F217</f>
        <v>12545</v>
      </c>
    </row>
    <row r="214" spans="1:20" s="5" customFormat="1" ht="11.25" customHeight="1" x14ac:dyDescent="0.2">
      <c r="A214" s="77" t="s">
        <v>16</v>
      </c>
      <c r="B214" s="20" t="s">
        <v>5</v>
      </c>
      <c r="C214" s="72" t="s">
        <v>5</v>
      </c>
      <c r="D214" s="19">
        <v>82</v>
      </c>
      <c r="E214" s="20" t="s">
        <v>5</v>
      </c>
      <c r="F214" s="72">
        <f>SUM(B214:E214)</f>
        <v>82</v>
      </c>
      <c r="S214" s="29" t="s">
        <v>23</v>
      </c>
      <c r="T214" s="28">
        <f>F210</f>
        <v>1364</v>
      </c>
    </row>
    <row r="215" spans="1:20" s="5" customFormat="1" ht="11.25" customHeight="1" x14ac:dyDescent="0.2">
      <c r="A215" s="76" t="s">
        <v>14</v>
      </c>
      <c r="B215" s="17">
        <v>5</v>
      </c>
      <c r="C215" s="71" t="s">
        <v>5</v>
      </c>
      <c r="D215" s="17" t="s">
        <v>5</v>
      </c>
      <c r="E215" s="17" t="s">
        <v>5</v>
      </c>
      <c r="F215" s="71">
        <f>SUM(B215:E215)</f>
        <v>5</v>
      </c>
      <c r="S215" s="29" t="s">
        <v>22</v>
      </c>
      <c r="T215" s="28">
        <f>F213</f>
        <v>825</v>
      </c>
    </row>
    <row r="216" spans="1:20" s="5" customFormat="1" ht="11.25" customHeight="1" x14ac:dyDescent="0.2">
      <c r="A216" s="77" t="s">
        <v>13</v>
      </c>
      <c r="B216" s="20" t="s">
        <v>5</v>
      </c>
      <c r="C216" s="72" t="s">
        <v>5</v>
      </c>
      <c r="D216" s="20">
        <v>65</v>
      </c>
      <c r="E216" s="20" t="s">
        <v>5</v>
      </c>
      <c r="F216" s="72">
        <f>SUM(B216:E216)</f>
        <v>65</v>
      </c>
      <c r="S216" s="29" t="s">
        <v>33</v>
      </c>
      <c r="T216" s="28">
        <f>F211</f>
        <v>199</v>
      </c>
    </row>
    <row r="217" spans="1:20" s="5" customFormat="1" ht="11.25" customHeight="1" x14ac:dyDescent="0.2">
      <c r="A217" s="79" t="s">
        <v>12</v>
      </c>
      <c r="B217" s="22">
        <v>11953</v>
      </c>
      <c r="C217" s="78" t="s">
        <v>5</v>
      </c>
      <c r="D217" s="22">
        <v>592</v>
      </c>
      <c r="E217" s="73" t="s">
        <v>5</v>
      </c>
      <c r="F217" s="83">
        <f>SUM(B217:E217)</f>
        <v>12545</v>
      </c>
      <c r="S217" s="29" t="s">
        <v>36</v>
      </c>
      <c r="T217" s="28">
        <f>F209</f>
        <v>100</v>
      </c>
    </row>
    <row r="218" spans="1:20" s="5" customFormat="1" ht="11.25" customHeight="1" x14ac:dyDescent="0.2">
      <c r="A218" s="77" t="s">
        <v>9</v>
      </c>
      <c r="B218" s="20" t="s">
        <v>5</v>
      </c>
      <c r="C218" s="72" t="s">
        <v>5</v>
      </c>
      <c r="D218" s="20">
        <v>20</v>
      </c>
      <c r="E218" s="20" t="s">
        <v>5</v>
      </c>
      <c r="F218" s="72">
        <f>SUM(B218:E218)</f>
        <v>20</v>
      </c>
      <c r="S218" s="29" t="s">
        <v>17</v>
      </c>
      <c r="T218" s="28">
        <f>F220</f>
        <v>1110</v>
      </c>
    </row>
    <row r="219" spans="1:20" s="5" customFormat="1" ht="11.25" customHeight="1" thickBot="1" x14ac:dyDescent="0.25">
      <c r="A219" s="76"/>
      <c r="B219" s="17"/>
      <c r="C219" s="71"/>
      <c r="D219" s="17"/>
      <c r="E219" s="17"/>
      <c r="F219" s="71"/>
      <c r="S219" s="25" t="s">
        <v>15</v>
      </c>
      <c r="T219" s="24">
        <f>F224-SUM(T213:T218)</f>
        <v>185</v>
      </c>
    </row>
    <row r="220" spans="1:20" s="5" customFormat="1" ht="11.25" customHeight="1" x14ac:dyDescent="0.2">
      <c r="A220" s="21" t="s">
        <v>17</v>
      </c>
      <c r="B220" s="20" t="s">
        <v>5</v>
      </c>
      <c r="C220" s="20" t="s">
        <v>5</v>
      </c>
      <c r="D220" s="20" t="s">
        <v>5</v>
      </c>
      <c r="E220" s="20" t="s">
        <v>5</v>
      </c>
      <c r="F220" s="72">
        <v>1110</v>
      </c>
    </row>
    <row r="221" spans="1:20" s="5" customFormat="1" ht="11.25" customHeight="1" x14ac:dyDescent="0.2">
      <c r="A221" s="18"/>
      <c r="B221" s="17"/>
      <c r="C221" s="71"/>
      <c r="D221" s="17"/>
      <c r="E221" s="17"/>
      <c r="F221" s="71"/>
    </row>
    <row r="222" spans="1:20" s="5" customFormat="1" ht="11.25" customHeight="1" x14ac:dyDescent="0.2">
      <c r="A222" s="21" t="s">
        <v>52</v>
      </c>
      <c r="B222" s="20" t="s">
        <v>5</v>
      </c>
      <c r="C222" s="72" t="s">
        <v>5</v>
      </c>
      <c r="D222" s="20" t="s">
        <v>5</v>
      </c>
      <c r="E222" s="20" t="s">
        <v>5</v>
      </c>
      <c r="F222" s="72" t="s">
        <v>5</v>
      </c>
    </row>
    <row r="223" spans="1:20" s="5" customFormat="1" ht="11.25" customHeight="1" thickBot="1" x14ac:dyDescent="0.25">
      <c r="A223" s="50"/>
      <c r="B223" s="47"/>
      <c r="C223" s="75"/>
      <c r="D223" s="47"/>
      <c r="E223" s="47"/>
      <c r="F223" s="75"/>
    </row>
    <row r="224" spans="1:20" s="5" customFormat="1" ht="11.25" customHeight="1" thickBot="1" x14ac:dyDescent="0.25">
      <c r="A224" s="48" t="s">
        <v>4</v>
      </c>
      <c r="B224" s="46">
        <f>SUM(B209:B223)</f>
        <v>12588</v>
      </c>
      <c r="C224" s="46">
        <f>SUM(C209:C223)</f>
        <v>0</v>
      </c>
      <c r="D224" s="46">
        <f>SUM(D209:D223)</f>
        <v>2627</v>
      </c>
      <c r="E224" s="46">
        <f>SUM(E209:E223)</f>
        <v>3</v>
      </c>
      <c r="F224" s="46">
        <f>SUM(F209:F220)</f>
        <v>16328</v>
      </c>
    </row>
    <row r="225" spans="1:249" ht="7.5" customHeight="1" x14ac:dyDescent="0.2">
      <c r="A225" s="45"/>
      <c r="B225" s="45"/>
      <c r="C225" s="45"/>
      <c r="D225" s="45"/>
      <c r="E225" s="45"/>
      <c r="F225" s="45"/>
    </row>
    <row r="226" spans="1:249" s="2" customFormat="1" ht="11.25" customHeight="1" x14ac:dyDescent="0.2">
      <c r="A226" s="5" t="s">
        <v>1</v>
      </c>
      <c r="B226" s="4" t="s">
        <v>0</v>
      </c>
      <c r="C226" s="4"/>
      <c r="D226" s="1"/>
      <c r="F226" s="1"/>
      <c r="G226" s="1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</row>
    <row r="230" spans="1:249" ht="15.75" x14ac:dyDescent="0.2">
      <c r="A230" s="43" t="s">
        <v>44</v>
      </c>
      <c r="B230" s="42" t="s">
        <v>66</v>
      </c>
      <c r="D230" s="41"/>
      <c r="E230" s="40"/>
      <c r="F230" s="40"/>
    </row>
    <row r="231" spans="1:249" x14ac:dyDescent="0.2">
      <c r="A231" s="39"/>
      <c r="B231" s="39" t="s">
        <v>42</v>
      </c>
      <c r="D231" s="39"/>
      <c r="E231" s="39"/>
      <c r="F231" s="39"/>
    </row>
    <row r="232" spans="1:249" ht="7.5" customHeight="1" thickBot="1" x14ac:dyDescent="0.25">
      <c r="A232" s="38"/>
      <c r="B232" s="61"/>
      <c r="C232" s="38"/>
      <c r="D232" s="38"/>
      <c r="E232" s="38"/>
      <c r="F232" s="38"/>
    </row>
    <row r="233" spans="1:249" s="63" customFormat="1" ht="26.25" thickBot="1" x14ac:dyDescent="0.25">
      <c r="A233" s="37" t="s">
        <v>41</v>
      </c>
      <c r="B233" s="36" t="s">
        <v>40</v>
      </c>
      <c r="C233" s="36" t="s">
        <v>50</v>
      </c>
      <c r="D233" s="36" t="s">
        <v>38</v>
      </c>
      <c r="E233" s="36" t="s">
        <v>37</v>
      </c>
      <c r="F233" s="36" t="s">
        <v>4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1"/>
      <c r="T233" s="1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  <c r="GR233" s="35"/>
      <c r="GS233" s="35"/>
      <c r="GT233" s="35"/>
      <c r="GU233" s="35"/>
      <c r="GV233" s="35"/>
      <c r="GW233" s="35"/>
      <c r="GX233" s="35"/>
      <c r="GY233" s="35"/>
      <c r="GZ233" s="35"/>
      <c r="HA233" s="35"/>
      <c r="HB233" s="35"/>
      <c r="HC233" s="35"/>
      <c r="HD233" s="35"/>
      <c r="HE233" s="35"/>
      <c r="HF233" s="35"/>
      <c r="HG233" s="35"/>
      <c r="HH233" s="35"/>
      <c r="HI233" s="35"/>
      <c r="HJ233" s="35"/>
      <c r="HK233" s="35"/>
      <c r="HL233" s="35"/>
      <c r="HM233" s="35"/>
      <c r="HN233" s="35"/>
      <c r="HO233" s="35"/>
      <c r="HP233" s="35"/>
      <c r="HQ233" s="35"/>
      <c r="HR233" s="35"/>
      <c r="HS233" s="35"/>
      <c r="HT233" s="35"/>
      <c r="HU233" s="35"/>
      <c r="HV233" s="35"/>
      <c r="HW233" s="35"/>
      <c r="HX233" s="35"/>
      <c r="HY233" s="35"/>
      <c r="HZ233" s="35"/>
      <c r="IA233" s="35"/>
      <c r="IB233" s="35"/>
      <c r="IC233" s="35"/>
      <c r="ID233" s="35"/>
      <c r="IE233" s="35"/>
      <c r="IF233" s="35"/>
      <c r="IG233" s="35"/>
      <c r="IH233" s="35"/>
      <c r="II233" s="35"/>
      <c r="IJ233" s="35"/>
      <c r="IK233" s="35"/>
      <c r="IL233" s="35"/>
    </row>
    <row r="234" spans="1:249" s="74" customFormat="1" x14ac:dyDescent="0.2">
      <c r="A234" s="76" t="s">
        <v>47</v>
      </c>
      <c r="B234" s="71">
        <v>13.507</v>
      </c>
      <c r="C234" s="71" t="s">
        <v>5</v>
      </c>
      <c r="D234" s="71" t="s">
        <v>5</v>
      </c>
      <c r="E234" s="71" t="s">
        <v>5</v>
      </c>
      <c r="F234" s="71">
        <f>SUM(B234:E234)</f>
        <v>13.507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5"/>
      <c r="T234" s="35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</row>
    <row r="235" spans="1:249" s="5" customFormat="1" ht="11.25" customHeight="1" x14ac:dyDescent="0.2">
      <c r="A235" s="77" t="s">
        <v>36</v>
      </c>
      <c r="B235" s="20" t="s">
        <v>5</v>
      </c>
      <c r="C235" s="72" t="s">
        <v>5</v>
      </c>
      <c r="D235" s="20">
        <v>100.68899999999999</v>
      </c>
      <c r="E235" s="20" t="s">
        <v>5</v>
      </c>
      <c r="F235" s="72">
        <f>SUM(B235:E235)</f>
        <v>100.68899999999999</v>
      </c>
      <c r="S235" s="34"/>
      <c r="T235" s="34"/>
    </row>
    <row r="236" spans="1:249" s="5" customFormat="1" ht="11.25" customHeight="1" x14ac:dyDescent="0.2">
      <c r="A236" s="76" t="s">
        <v>23</v>
      </c>
      <c r="B236" s="17">
        <v>292.01600000000002</v>
      </c>
      <c r="C236" s="71" t="s">
        <v>5</v>
      </c>
      <c r="D236" s="17">
        <v>1135.133</v>
      </c>
      <c r="E236" s="17" t="s">
        <v>5</v>
      </c>
      <c r="F236" s="71">
        <f>SUM(B236:E236)</f>
        <v>1427.1490000000001</v>
      </c>
    </row>
    <row r="237" spans="1:249" s="5" customFormat="1" ht="11.25" customHeight="1" x14ac:dyDescent="0.2">
      <c r="A237" s="77" t="s">
        <v>33</v>
      </c>
      <c r="B237" s="20" t="s">
        <v>5</v>
      </c>
      <c r="C237" s="72" t="s">
        <v>5</v>
      </c>
      <c r="D237" s="20">
        <v>45.649000000000001</v>
      </c>
      <c r="E237" s="19">
        <v>5.367</v>
      </c>
      <c r="F237" s="72">
        <f>SUM(B237:E237)</f>
        <v>51.015999999999998</v>
      </c>
    </row>
    <row r="238" spans="1:249" s="5" customFormat="1" ht="11.25" customHeight="1" x14ac:dyDescent="0.2">
      <c r="A238" s="76" t="s">
        <v>59</v>
      </c>
      <c r="B238" s="17">
        <v>31.187999999999999</v>
      </c>
      <c r="C238" s="71" t="s">
        <v>5</v>
      </c>
      <c r="D238" s="17" t="s">
        <v>5</v>
      </c>
      <c r="E238" s="17" t="s">
        <v>5</v>
      </c>
      <c r="F238" s="71">
        <f>SUM(B238:E238)</f>
        <v>31.187999999999999</v>
      </c>
    </row>
    <row r="239" spans="1:249" s="5" customFormat="1" ht="11.25" customHeight="1" thickBot="1" x14ac:dyDescent="0.25">
      <c r="A239" s="77" t="s">
        <v>19</v>
      </c>
      <c r="B239" s="20">
        <v>12.066000000000001</v>
      </c>
      <c r="C239" s="72" t="s">
        <v>5</v>
      </c>
      <c r="D239" s="20" t="s">
        <v>5</v>
      </c>
      <c r="E239" s="20" t="s">
        <v>5</v>
      </c>
      <c r="F239" s="72">
        <f>SUM(B239:E239)</f>
        <v>12.066000000000001</v>
      </c>
    </row>
    <row r="240" spans="1:249" s="5" customFormat="1" ht="11.25" customHeight="1" thickBot="1" x14ac:dyDescent="0.25">
      <c r="A240" s="76" t="s">
        <v>22</v>
      </c>
      <c r="B240" s="17">
        <v>925.803</v>
      </c>
      <c r="C240" s="71" t="s">
        <v>5</v>
      </c>
      <c r="D240" s="17">
        <v>285.87400000000002</v>
      </c>
      <c r="E240" s="17" t="s">
        <v>5</v>
      </c>
      <c r="F240" s="71">
        <f>SUM(B240:E240)</f>
        <v>1211.6770000000001</v>
      </c>
      <c r="S240" s="33" t="s">
        <v>25</v>
      </c>
      <c r="T240" s="32"/>
    </row>
    <row r="241" spans="1:249" s="5" customFormat="1" ht="11.25" customHeight="1" x14ac:dyDescent="0.2">
      <c r="A241" s="77" t="s">
        <v>16</v>
      </c>
      <c r="B241" s="20" t="s">
        <v>5</v>
      </c>
      <c r="C241" s="72" t="s">
        <v>5</v>
      </c>
      <c r="D241" s="19">
        <v>73.918000000000006</v>
      </c>
      <c r="E241" s="20" t="s">
        <v>5</v>
      </c>
      <c r="F241" s="72">
        <f>SUM(B241:E241)</f>
        <v>73.918000000000006</v>
      </c>
      <c r="S241" s="31" t="s">
        <v>12</v>
      </c>
      <c r="T241" s="30">
        <f>F244</f>
        <v>12047.41</v>
      </c>
    </row>
    <row r="242" spans="1:249" s="5" customFormat="1" ht="11.25" customHeight="1" x14ac:dyDescent="0.2">
      <c r="A242" s="76" t="s">
        <v>14</v>
      </c>
      <c r="B242" s="17">
        <v>53.535000000000004</v>
      </c>
      <c r="C242" s="71" t="s">
        <v>5</v>
      </c>
      <c r="D242" s="17" t="s">
        <v>5</v>
      </c>
      <c r="E242" s="17" t="s">
        <v>5</v>
      </c>
      <c r="F242" s="71">
        <f>SUM(B242:E242)</f>
        <v>53.535000000000004</v>
      </c>
      <c r="S242" s="29" t="s">
        <v>23</v>
      </c>
      <c r="T242" s="28">
        <f>F236</f>
        <v>1427.1490000000001</v>
      </c>
    </row>
    <row r="243" spans="1:249" s="5" customFormat="1" ht="11.25" customHeight="1" x14ac:dyDescent="0.2">
      <c r="A243" s="77" t="s">
        <v>13</v>
      </c>
      <c r="B243" s="20" t="s">
        <v>5</v>
      </c>
      <c r="C243" s="72" t="s">
        <v>5</v>
      </c>
      <c r="D243" s="20">
        <v>10.637</v>
      </c>
      <c r="E243" s="20" t="s">
        <v>5</v>
      </c>
      <c r="F243" s="72">
        <f>SUM(B243:E243)</f>
        <v>10.637</v>
      </c>
      <c r="S243" s="29" t="s">
        <v>22</v>
      </c>
      <c r="T243" s="28">
        <f>F240</f>
        <v>1211.6770000000001</v>
      </c>
    </row>
    <row r="244" spans="1:249" s="5" customFormat="1" ht="11.25" customHeight="1" x14ac:dyDescent="0.2">
      <c r="A244" s="79" t="s">
        <v>12</v>
      </c>
      <c r="B244" s="22">
        <v>11485.834000000001</v>
      </c>
      <c r="C244" s="78" t="s">
        <v>5</v>
      </c>
      <c r="D244" s="22">
        <v>561.57600000000002</v>
      </c>
      <c r="E244" s="73" t="s">
        <v>5</v>
      </c>
      <c r="F244" s="83">
        <f>SUM(B244:E244)</f>
        <v>12047.41</v>
      </c>
      <c r="S244" s="29" t="s">
        <v>36</v>
      </c>
      <c r="T244" s="28">
        <f>F235</f>
        <v>100.68899999999999</v>
      </c>
    </row>
    <row r="245" spans="1:249" s="5" customFormat="1" ht="11.25" customHeight="1" x14ac:dyDescent="0.2">
      <c r="A245" s="77" t="s">
        <v>9</v>
      </c>
      <c r="B245" s="20" t="s">
        <v>5</v>
      </c>
      <c r="C245" s="72" t="s">
        <v>5</v>
      </c>
      <c r="D245" s="20">
        <v>27.010999999999999</v>
      </c>
      <c r="E245" s="20" t="s">
        <v>5</v>
      </c>
      <c r="F245" s="72">
        <f>SUM(B245:E245)</f>
        <v>27.010999999999999</v>
      </c>
      <c r="S245" s="29" t="s">
        <v>59</v>
      </c>
      <c r="T245" s="28">
        <f>F238</f>
        <v>31.187999999999999</v>
      </c>
    </row>
    <row r="246" spans="1:249" s="5" customFormat="1" ht="11.25" customHeight="1" x14ac:dyDescent="0.2">
      <c r="A246" s="76"/>
      <c r="B246" s="17"/>
      <c r="C246" s="71"/>
      <c r="D246" s="17"/>
      <c r="E246" s="17"/>
      <c r="F246" s="71"/>
      <c r="S246" s="29" t="s">
        <v>47</v>
      </c>
      <c r="T246" s="28">
        <f>F234</f>
        <v>13.507</v>
      </c>
    </row>
    <row r="247" spans="1:249" s="5" customFormat="1" ht="11.25" customHeight="1" x14ac:dyDescent="0.2">
      <c r="A247" s="21" t="s">
        <v>17</v>
      </c>
      <c r="B247" s="20" t="s">
        <v>5</v>
      </c>
      <c r="C247" s="20" t="s">
        <v>5</v>
      </c>
      <c r="D247" s="20" t="s">
        <v>5</v>
      </c>
      <c r="E247" s="20" t="s">
        <v>5</v>
      </c>
      <c r="F247" s="72">
        <v>1080</v>
      </c>
      <c r="S247" s="29" t="s">
        <v>17</v>
      </c>
      <c r="T247" s="28">
        <f>F247</f>
        <v>1080</v>
      </c>
    </row>
    <row r="248" spans="1:249" s="5" customFormat="1" ht="11.25" customHeight="1" thickBot="1" x14ac:dyDescent="0.25">
      <c r="A248" s="18"/>
      <c r="B248" s="17"/>
      <c r="C248" s="71"/>
      <c r="D248" s="17"/>
      <c r="E248" s="17"/>
      <c r="F248" s="71"/>
      <c r="S248" s="25" t="s">
        <v>15</v>
      </c>
      <c r="T248" s="24">
        <f>F251-SUM(T241:T247)</f>
        <v>228.18300000000272</v>
      </c>
    </row>
    <row r="249" spans="1:249" s="5" customFormat="1" ht="11.25" customHeight="1" x14ac:dyDescent="0.2">
      <c r="A249" s="21" t="s">
        <v>52</v>
      </c>
      <c r="B249" s="20" t="s">
        <v>5</v>
      </c>
      <c r="C249" s="72" t="s">
        <v>5</v>
      </c>
      <c r="D249" s="20" t="s">
        <v>5</v>
      </c>
      <c r="E249" s="20" t="s">
        <v>5</v>
      </c>
      <c r="F249" s="72" t="s">
        <v>5</v>
      </c>
    </row>
    <row r="250" spans="1:249" s="5" customFormat="1" ht="11.25" customHeight="1" thickBot="1" x14ac:dyDescent="0.25">
      <c r="A250" s="50"/>
      <c r="B250" s="47"/>
      <c r="C250" s="75"/>
      <c r="D250" s="47"/>
      <c r="E250" s="47"/>
      <c r="F250" s="75"/>
    </row>
    <row r="251" spans="1:249" s="5" customFormat="1" ht="11.25" customHeight="1" thickBot="1" x14ac:dyDescent="0.25">
      <c r="A251" s="48" t="s">
        <v>4</v>
      </c>
      <c r="B251" s="46">
        <f>SUM(B234:B250)</f>
        <v>12813.949000000001</v>
      </c>
      <c r="C251" s="46">
        <f>SUM(C234:C250)</f>
        <v>0</v>
      </c>
      <c r="D251" s="46">
        <f>SUM(D234:D250)</f>
        <v>2240.4869999999996</v>
      </c>
      <c r="E251" s="46">
        <f>SUM(E234:E250)</f>
        <v>5.367</v>
      </c>
      <c r="F251" s="46">
        <f>SUM(F234:F247)</f>
        <v>16139.803000000002</v>
      </c>
    </row>
    <row r="252" spans="1:249" ht="7.5" customHeight="1" x14ac:dyDescent="0.2">
      <c r="A252" s="45"/>
      <c r="B252" s="45"/>
      <c r="C252" s="45"/>
      <c r="D252" s="45"/>
      <c r="E252" s="45"/>
      <c r="F252" s="45"/>
      <c r="S252" s="5"/>
      <c r="T252" s="5"/>
    </row>
    <row r="253" spans="1:249" s="2" customFormat="1" ht="11.25" customHeight="1" x14ac:dyDescent="0.2">
      <c r="A253" s="5" t="s">
        <v>1</v>
      </c>
      <c r="B253" s="4" t="s">
        <v>0</v>
      </c>
      <c r="C253" s="4"/>
      <c r="D253" s="1"/>
      <c r="F253" s="1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</row>
    <row r="257" spans="1:246" ht="15.75" x14ac:dyDescent="0.2">
      <c r="A257" s="43" t="s">
        <v>44</v>
      </c>
      <c r="B257" s="42" t="s">
        <v>65</v>
      </c>
      <c r="D257" s="41"/>
      <c r="E257" s="40"/>
      <c r="F257" s="40"/>
    </row>
    <row r="258" spans="1:246" x14ac:dyDescent="0.2">
      <c r="A258" s="39"/>
      <c r="B258" s="39" t="s">
        <v>42</v>
      </c>
      <c r="D258" s="39"/>
      <c r="E258" s="39"/>
      <c r="F258" s="39"/>
    </row>
    <row r="259" spans="1:246" ht="7.5" customHeight="1" thickBot="1" x14ac:dyDescent="0.25">
      <c r="A259" s="38"/>
      <c r="B259" s="61"/>
      <c r="C259" s="38"/>
      <c r="D259" s="38"/>
      <c r="E259" s="38"/>
      <c r="F259" s="38"/>
    </row>
    <row r="260" spans="1:246" s="63" customFormat="1" ht="26.25" thickBot="1" x14ac:dyDescent="0.25">
      <c r="A260" s="37" t="s">
        <v>41</v>
      </c>
      <c r="B260" s="36" t="s">
        <v>40</v>
      </c>
      <c r="C260" s="36" t="s">
        <v>50</v>
      </c>
      <c r="D260" s="36" t="s">
        <v>38</v>
      </c>
      <c r="E260" s="36" t="s">
        <v>37</v>
      </c>
      <c r="F260" s="36" t="s">
        <v>4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1"/>
      <c r="T260" s="1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  <c r="FC260" s="35"/>
      <c r="FD260" s="35"/>
      <c r="FE260" s="35"/>
      <c r="FF260" s="35"/>
      <c r="FG260" s="35"/>
      <c r="FH260" s="35"/>
      <c r="FI260" s="35"/>
      <c r="FJ260" s="35"/>
      <c r="FK260" s="35"/>
      <c r="FL260" s="35"/>
      <c r="FM260" s="35"/>
      <c r="FN260" s="35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5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  <c r="GS260" s="35"/>
      <c r="GT260" s="35"/>
      <c r="GU260" s="35"/>
      <c r="GV260" s="35"/>
      <c r="GW260" s="35"/>
      <c r="GX260" s="35"/>
      <c r="GY260" s="35"/>
      <c r="GZ260" s="35"/>
      <c r="HA260" s="35"/>
      <c r="HB260" s="35"/>
      <c r="HC260" s="35"/>
      <c r="HD260" s="35"/>
      <c r="HE260" s="35"/>
      <c r="HF260" s="35"/>
      <c r="HG260" s="35"/>
      <c r="HH260" s="35"/>
      <c r="HI260" s="35"/>
      <c r="HJ260" s="35"/>
      <c r="HK260" s="35"/>
      <c r="HL260" s="35"/>
      <c r="HM260" s="35"/>
      <c r="HN260" s="35"/>
      <c r="HO260" s="35"/>
      <c r="HP260" s="35"/>
      <c r="HQ260" s="35"/>
      <c r="HR260" s="35"/>
      <c r="HS260" s="35"/>
      <c r="HT260" s="35"/>
      <c r="HU260" s="35"/>
      <c r="HV260" s="35"/>
      <c r="HW260" s="35"/>
      <c r="HX260" s="35"/>
      <c r="HY260" s="35"/>
      <c r="HZ260" s="35"/>
      <c r="IA260" s="35"/>
      <c r="IB260" s="35"/>
      <c r="IC260" s="35"/>
      <c r="ID260" s="35"/>
      <c r="IE260" s="35"/>
      <c r="IF260" s="35"/>
      <c r="IG260" s="35"/>
      <c r="IH260" s="35"/>
      <c r="II260" s="35"/>
      <c r="IJ260" s="35"/>
      <c r="IK260" s="35"/>
      <c r="IL260" s="35"/>
    </row>
    <row r="261" spans="1:246" s="74" customFormat="1" x14ac:dyDescent="0.2">
      <c r="A261" s="76" t="s">
        <v>47</v>
      </c>
      <c r="B261" s="71">
        <v>166</v>
      </c>
      <c r="C261" s="71" t="s">
        <v>5</v>
      </c>
      <c r="D261" s="71" t="s">
        <v>5</v>
      </c>
      <c r="E261" s="71" t="s">
        <v>5</v>
      </c>
      <c r="F261" s="71">
        <f>SUM(B261:E261)</f>
        <v>166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1"/>
      <c r="T261" s="1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</row>
    <row r="262" spans="1:246" s="5" customFormat="1" ht="11.25" customHeight="1" x14ac:dyDescent="0.2">
      <c r="A262" s="77" t="s">
        <v>36</v>
      </c>
      <c r="B262" s="20" t="s">
        <v>5</v>
      </c>
      <c r="C262" s="72" t="s">
        <v>5</v>
      </c>
      <c r="D262" s="20">
        <v>110</v>
      </c>
      <c r="E262" s="20" t="s">
        <v>5</v>
      </c>
      <c r="F262" s="72">
        <f>SUM(B262:E262)</f>
        <v>110</v>
      </c>
      <c r="S262" s="35"/>
      <c r="T262" s="35"/>
    </row>
    <row r="263" spans="1:246" s="5" customFormat="1" ht="11.25" customHeight="1" x14ac:dyDescent="0.2">
      <c r="A263" s="76" t="s">
        <v>23</v>
      </c>
      <c r="B263" s="17">
        <v>838</v>
      </c>
      <c r="C263" s="71" t="s">
        <v>5</v>
      </c>
      <c r="D263" s="17">
        <v>1459</v>
      </c>
      <c r="E263" s="17" t="s">
        <v>5</v>
      </c>
      <c r="F263" s="71">
        <f>SUM(B263:E263)</f>
        <v>2297</v>
      </c>
      <c r="S263" s="34"/>
      <c r="T263" s="34"/>
    </row>
    <row r="264" spans="1:246" s="5" customFormat="1" ht="11.25" customHeight="1" x14ac:dyDescent="0.2">
      <c r="A264" s="77" t="s">
        <v>33</v>
      </c>
      <c r="B264" s="20" t="s">
        <v>5</v>
      </c>
      <c r="C264" s="72" t="s">
        <v>5</v>
      </c>
      <c r="D264" s="20">
        <v>69</v>
      </c>
      <c r="E264" s="19">
        <v>7</v>
      </c>
      <c r="F264" s="72">
        <f>SUM(B264:E264)</f>
        <v>76</v>
      </c>
    </row>
    <row r="265" spans="1:246" s="5" customFormat="1" ht="11.25" customHeight="1" x14ac:dyDescent="0.2">
      <c r="A265" s="76" t="s">
        <v>59</v>
      </c>
      <c r="B265" s="17">
        <v>91</v>
      </c>
      <c r="C265" s="71" t="s">
        <v>5</v>
      </c>
      <c r="D265" s="17" t="s">
        <v>5</v>
      </c>
      <c r="E265" s="17" t="s">
        <v>5</v>
      </c>
      <c r="F265" s="71">
        <f>SUM(B265:E265)</f>
        <v>91</v>
      </c>
    </row>
    <row r="266" spans="1:246" s="5" customFormat="1" ht="11.25" customHeight="1" x14ac:dyDescent="0.2">
      <c r="A266" s="77" t="s">
        <v>19</v>
      </c>
      <c r="B266" s="20">
        <v>37</v>
      </c>
      <c r="C266" s="72" t="s">
        <v>5</v>
      </c>
      <c r="D266" s="20" t="s">
        <v>5</v>
      </c>
      <c r="E266" s="20" t="s">
        <v>5</v>
      </c>
      <c r="F266" s="72">
        <f>SUM(B266:E266)</f>
        <v>37</v>
      </c>
    </row>
    <row r="267" spans="1:246" s="5" customFormat="1" ht="11.25" customHeight="1" thickBot="1" x14ac:dyDescent="0.25">
      <c r="A267" s="76" t="s">
        <v>22</v>
      </c>
      <c r="B267" s="17">
        <v>1743</v>
      </c>
      <c r="C267" s="71" t="s">
        <v>5</v>
      </c>
      <c r="D267" s="17">
        <v>199</v>
      </c>
      <c r="E267" s="17" t="s">
        <v>5</v>
      </c>
      <c r="F267" s="71">
        <f>SUM(B267:E267)</f>
        <v>1942</v>
      </c>
    </row>
    <row r="268" spans="1:246" s="5" customFormat="1" ht="11.25" customHeight="1" thickBot="1" x14ac:dyDescent="0.25">
      <c r="A268" s="77" t="s">
        <v>16</v>
      </c>
      <c r="B268" s="20" t="s">
        <v>5</v>
      </c>
      <c r="C268" s="72" t="s">
        <v>5</v>
      </c>
      <c r="D268" s="19">
        <v>82</v>
      </c>
      <c r="E268" s="20" t="s">
        <v>5</v>
      </c>
      <c r="F268" s="72">
        <f>SUM(B268:E268)</f>
        <v>82</v>
      </c>
      <c r="S268" s="33" t="s">
        <v>25</v>
      </c>
      <c r="T268" s="32"/>
    </row>
    <row r="269" spans="1:246" s="5" customFormat="1" ht="11.25" customHeight="1" x14ac:dyDescent="0.2">
      <c r="A269" s="76" t="s">
        <v>13</v>
      </c>
      <c r="B269" s="17" t="s">
        <v>5</v>
      </c>
      <c r="C269" s="71" t="s">
        <v>5</v>
      </c>
      <c r="D269" s="17">
        <v>21</v>
      </c>
      <c r="E269" s="17" t="s">
        <v>5</v>
      </c>
      <c r="F269" s="71">
        <f>SUM(B269:E269)</f>
        <v>21</v>
      </c>
      <c r="S269" s="31" t="s">
        <v>12</v>
      </c>
      <c r="T269" s="30">
        <f>F270</f>
        <v>13117</v>
      </c>
    </row>
    <row r="270" spans="1:246" s="5" customFormat="1" ht="11.25" customHeight="1" x14ac:dyDescent="0.2">
      <c r="A270" s="82" t="s">
        <v>12</v>
      </c>
      <c r="B270" s="56">
        <v>12551</v>
      </c>
      <c r="C270" s="81" t="s">
        <v>5</v>
      </c>
      <c r="D270" s="56">
        <v>566</v>
      </c>
      <c r="E270" s="64" t="s">
        <v>5</v>
      </c>
      <c r="F270" s="81">
        <f>SUM(B270:E270)</f>
        <v>13117</v>
      </c>
      <c r="S270" s="29" t="s">
        <v>23</v>
      </c>
      <c r="T270" s="28">
        <f>F263</f>
        <v>2297</v>
      </c>
    </row>
    <row r="271" spans="1:246" s="5" customFormat="1" ht="11.25" customHeight="1" x14ac:dyDescent="0.2">
      <c r="A271" s="76" t="s">
        <v>9</v>
      </c>
      <c r="B271" s="17" t="s">
        <v>5</v>
      </c>
      <c r="C271" s="71" t="s">
        <v>5</v>
      </c>
      <c r="D271" s="17">
        <v>19</v>
      </c>
      <c r="E271" s="17" t="s">
        <v>5</v>
      </c>
      <c r="F271" s="71">
        <f>SUM(B271:E271)</f>
        <v>19</v>
      </c>
      <c r="S271" s="29" t="s">
        <v>22</v>
      </c>
      <c r="T271" s="28">
        <f>F267</f>
        <v>1942</v>
      </c>
    </row>
    <row r="272" spans="1:246" s="5" customFormat="1" ht="11.25" customHeight="1" x14ac:dyDescent="0.2">
      <c r="A272" s="77"/>
      <c r="B272" s="20"/>
      <c r="C272" s="72"/>
      <c r="D272" s="20"/>
      <c r="E272" s="20"/>
      <c r="F272" s="72"/>
      <c r="S272" s="29" t="s">
        <v>47</v>
      </c>
      <c r="T272" s="28">
        <f>F261</f>
        <v>166</v>
      </c>
    </row>
    <row r="273" spans="1:249" s="5" customFormat="1" ht="11.25" customHeight="1" x14ac:dyDescent="0.2">
      <c r="A273" s="18" t="s">
        <v>17</v>
      </c>
      <c r="B273" s="17" t="s">
        <v>5</v>
      </c>
      <c r="C273" s="17" t="s">
        <v>5</v>
      </c>
      <c r="D273" s="17" t="s">
        <v>5</v>
      </c>
      <c r="E273" s="17" t="s">
        <v>5</v>
      </c>
      <c r="F273" s="71">
        <v>1080.7</v>
      </c>
      <c r="S273" s="29" t="s">
        <v>36</v>
      </c>
      <c r="T273" s="28">
        <f>F262</f>
        <v>110</v>
      </c>
    </row>
    <row r="274" spans="1:249" s="5" customFormat="1" ht="11.25" customHeight="1" x14ac:dyDescent="0.2">
      <c r="A274" s="21"/>
      <c r="B274" s="20"/>
      <c r="C274" s="72"/>
      <c r="D274" s="20"/>
      <c r="E274" s="20"/>
      <c r="F274" s="72"/>
      <c r="S274" s="29" t="s">
        <v>59</v>
      </c>
      <c r="T274" s="28">
        <f>F265</f>
        <v>91</v>
      </c>
    </row>
    <row r="275" spans="1:249" s="5" customFormat="1" ht="11.25" customHeight="1" x14ac:dyDescent="0.2">
      <c r="A275" s="18" t="s">
        <v>52</v>
      </c>
      <c r="B275" s="17" t="s">
        <v>5</v>
      </c>
      <c r="C275" s="71" t="s">
        <v>5</v>
      </c>
      <c r="D275" s="17" t="s">
        <v>5</v>
      </c>
      <c r="E275" s="17" t="s">
        <v>5</v>
      </c>
      <c r="F275" s="71" t="s">
        <v>5</v>
      </c>
      <c r="S275" s="29" t="s">
        <v>17</v>
      </c>
      <c r="T275" s="28">
        <f>F273</f>
        <v>1080.7</v>
      </c>
    </row>
    <row r="276" spans="1:249" s="5" customFormat="1" ht="11.25" customHeight="1" thickBot="1" x14ac:dyDescent="0.25">
      <c r="A276" s="15"/>
      <c r="B276" s="14"/>
      <c r="C276" s="80"/>
      <c r="D276" s="14"/>
      <c r="E276" s="14"/>
      <c r="F276" s="80"/>
      <c r="S276" s="25" t="s">
        <v>15</v>
      </c>
      <c r="T276" s="24">
        <f>F277-SUM(T269:T275)</f>
        <v>235</v>
      </c>
    </row>
    <row r="277" spans="1:249" s="5" customFormat="1" ht="11.25" customHeight="1" thickBot="1" x14ac:dyDescent="0.25">
      <c r="A277" s="48" t="s">
        <v>4</v>
      </c>
      <c r="B277" s="46">
        <v>15424</v>
      </c>
      <c r="C277" s="47" t="s">
        <v>5</v>
      </c>
      <c r="D277" s="46">
        <v>2526</v>
      </c>
      <c r="E277" s="46">
        <f>SUM(E261:E272)</f>
        <v>7</v>
      </c>
      <c r="F277" s="46">
        <f>SUM(F261:F273)</f>
        <v>19038.7</v>
      </c>
    </row>
    <row r="278" spans="1:249" ht="7.5" customHeight="1" x14ac:dyDescent="0.2">
      <c r="A278" s="45"/>
      <c r="B278" s="45"/>
      <c r="C278" s="45"/>
      <c r="D278" s="45"/>
      <c r="E278" s="45"/>
      <c r="F278" s="45"/>
      <c r="S278" s="5"/>
      <c r="T278" s="5"/>
    </row>
    <row r="279" spans="1:249" s="2" customFormat="1" ht="11.25" customHeight="1" x14ac:dyDescent="0.2">
      <c r="A279" s="5" t="s">
        <v>1</v>
      </c>
      <c r="B279" s="4" t="s">
        <v>0</v>
      </c>
      <c r="C279" s="4"/>
      <c r="D279" s="1"/>
      <c r="F279" s="1"/>
      <c r="G279" s="1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</row>
    <row r="283" spans="1:249" ht="15.75" x14ac:dyDescent="0.2">
      <c r="A283" s="43" t="s">
        <v>44</v>
      </c>
      <c r="B283" s="42" t="s">
        <v>64</v>
      </c>
      <c r="D283" s="41"/>
      <c r="E283" s="40"/>
      <c r="F283" s="40"/>
    </row>
    <row r="284" spans="1:249" x14ac:dyDescent="0.2">
      <c r="A284" s="39"/>
      <c r="B284" s="39" t="s">
        <v>42</v>
      </c>
      <c r="D284" s="39"/>
      <c r="E284" s="39"/>
      <c r="F284" s="39"/>
    </row>
    <row r="285" spans="1:249" ht="7.5" customHeight="1" thickBot="1" x14ac:dyDescent="0.25">
      <c r="A285" s="38"/>
      <c r="B285" s="61"/>
      <c r="C285" s="38"/>
      <c r="D285" s="38"/>
      <c r="E285" s="38"/>
      <c r="F285" s="38"/>
    </row>
    <row r="286" spans="1:249" s="63" customFormat="1" ht="26.25" thickBot="1" x14ac:dyDescent="0.25">
      <c r="A286" s="37" t="s">
        <v>41</v>
      </c>
      <c r="B286" s="36" t="s">
        <v>40</v>
      </c>
      <c r="C286" s="36" t="s">
        <v>50</v>
      </c>
      <c r="D286" s="36" t="s">
        <v>38</v>
      </c>
      <c r="E286" s="36" t="s">
        <v>37</v>
      </c>
      <c r="F286" s="36" t="s">
        <v>4</v>
      </c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1"/>
      <c r="T286" s="1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  <c r="FC286" s="35"/>
      <c r="FD286" s="35"/>
      <c r="FE286" s="35"/>
      <c r="FF286" s="35"/>
      <c r="FG286" s="35"/>
      <c r="FH286" s="35"/>
      <c r="FI286" s="35"/>
      <c r="FJ286" s="35"/>
      <c r="FK286" s="35"/>
      <c r="FL286" s="35"/>
      <c r="FM286" s="35"/>
      <c r="FN286" s="35"/>
      <c r="FO286" s="35"/>
      <c r="FP286" s="35"/>
      <c r="FQ286" s="35"/>
      <c r="FR286" s="35"/>
      <c r="FS286" s="35"/>
      <c r="FT286" s="35"/>
      <c r="FU286" s="35"/>
      <c r="FV286" s="35"/>
      <c r="FW286" s="35"/>
      <c r="FX286" s="35"/>
      <c r="FY286" s="35"/>
      <c r="FZ286" s="35"/>
      <c r="GA286" s="35"/>
      <c r="GB286" s="35"/>
      <c r="GC286" s="35"/>
      <c r="GD286" s="35"/>
      <c r="GE286" s="35"/>
      <c r="GF286" s="35"/>
      <c r="GG286" s="35"/>
      <c r="GH286" s="35"/>
      <c r="GI286" s="35"/>
      <c r="GJ286" s="35"/>
      <c r="GK286" s="35"/>
      <c r="GL286" s="35"/>
      <c r="GM286" s="35"/>
      <c r="GN286" s="35"/>
      <c r="GO286" s="35"/>
      <c r="GP286" s="35"/>
      <c r="GQ286" s="35"/>
      <c r="GR286" s="35"/>
      <c r="GS286" s="35"/>
      <c r="GT286" s="35"/>
      <c r="GU286" s="35"/>
      <c r="GV286" s="35"/>
      <c r="GW286" s="35"/>
      <c r="GX286" s="35"/>
      <c r="GY286" s="35"/>
      <c r="GZ286" s="35"/>
      <c r="HA286" s="35"/>
      <c r="HB286" s="35"/>
      <c r="HC286" s="35"/>
      <c r="HD286" s="35"/>
      <c r="HE286" s="35"/>
      <c r="HF286" s="35"/>
      <c r="HG286" s="35"/>
      <c r="HH286" s="35"/>
      <c r="HI286" s="35"/>
      <c r="HJ286" s="35"/>
      <c r="HK286" s="35"/>
      <c r="HL286" s="35"/>
      <c r="HM286" s="35"/>
      <c r="HN286" s="35"/>
      <c r="HO286" s="35"/>
      <c r="HP286" s="35"/>
      <c r="HQ286" s="35"/>
      <c r="HR286" s="35"/>
      <c r="HS286" s="35"/>
      <c r="HT286" s="35"/>
      <c r="HU286" s="35"/>
      <c r="HV286" s="35"/>
      <c r="HW286" s="35"/>
      <c r="HX286" s="35"/>
      <c r="HY286" s="35"/>
      <c r="HZ286" s="35"/>
      <c r="IA286" s="35"/>
      <c r="IB286" s="35"/>
      <c r="IC286" s="35"/>
      <c r="ID286" s="35"/>
      <c r="IE286" s="35"/>
      <c r="IF286" s="35"/>
      <c r="IG286" s="35"/>
      <c r="IH286" s="35"/>
      <c r="II286" s="35"/>
      <c r="IJ286" s="35"/>
      <c r="IK286" s="35"/>
      <c r="IL286" s="35"/>
    </row>
    <row r="287" spans="1:249" s="74" customFormat="1" x14ac:dyDescent="0.2">
      <c r="A287" s="76" t="s">
        <v>47</v>
      </c>
      <c r="B287" s="71">
        <v>433</v>
      </c>
      <c r="C287" s="71" t="s">
        <v>5</v>
      </c>
      <c r="D287" s="71" t="s">
        <v>5</v>
      </c>
      <c r="E287" s="71" t="s">
        <v>5</v>
      </c>
      <c r="F287" s="71">
        <f>SUM(B287:E287)</f>
        <v>433</v>
      </c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1"/>
      <c r="T287" s="1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</row>
    <row r="288" spans="1:249" s="5" customFormat="1" ht="11.25" customHeight="1" x14ac:dyDescent="0.2">
      <c r="A288" s="77" t="s">
        <v>36</v>
      </c>
      <c r="B288" s="20" t="s">
        <v>5</v>
      </c>
      <c r="C288" s="72" t="s">
        <v>5</v>
      </c>
      <c r="D288" s="20">
        <v>93</v>
      </c>
      <c r="E288" s="20" t="s">
        <v>5</v>
      </c>
      <c r="F288" s="72">
        <f>SUM(B288:E288)</f>
        <v>93</v>
      </c>
      <c r="S288" s="1"/>
      <c r="T288" s="1"/>
    </row>
    <row r="289" spans="1:20" s="5" customFormat="1" ht="11.25" customHeight="1" x14ac:dyDescent="0.2">
      <c r="A289" s="76" t="s">
        <v>23</v>
      </c>
      <c r="B289" s="17">
        <v>825</v>
      </c>
      <c r="C289" s="71"/>
      <c r="D289" s="17">
        <v>1269</v>
      </c>
      <c r="E289" s="17" t="s">
        <v>5</v>
      </c>
      <c r="F289" s="71">
        <f>SUM(B289:E289)</f>
        <v>2094</v>
      </c>
      <c r="S289" s="35"/>
      <c r="T289" s="35"/>
    </row>
    <row r="290" spans="1:20" s="5" customFormat="1" ht="11.25" customHeight="1" x14ac:dyDescent="0.2">
      <c r="A290" s="77" t="s">
        <v>34</v>
      </c>
      <c r="B290" s="20" t="s">
        <v>5</v>
      </c>
      <c r="C290" s="72" t="s">
        <v>5</v>
      </c>
      <c r="D290" s="19">
        <v>28</v>
      </c>
      <c r="E290" s="20" t="s">
        <v>5</v>
      </c>
      <c r="F290" s="72">
        <f>SUM(B290:E290)</f>
        <v>28</v>
      </c>
      <c r="S290" s="34"/>
      <c r="T290" s="34"/>
    </row>
    <row r="291" spans="1:20" s="5" customFormat="1" ht="11.25" customHeight="1" x14ac:dyDescent="0.2">
      <c r="A291" s="76" t="s">
        <v>62</v>
      </c>
      <c r="B291" s="17">
        <v>45</v>
      </c>
      <c r="C291" s="71" t="s">
        <v>5</v>
      </c>
      <c r="D291" s="17" t="s">
        <v>5</v>
      </c>
      <c r="E291" s="17" t="s">
        <v>5</v>
      </c>
      <c r="F291" s="71">
        <f>SUM(B291:E291)</f>
        <v>45</v>
      </c>
    </row>
    <row r="292" spans="1:20" s="5" customFormat="1" ht="11.25" customHeight="1" thickBot="1" x14ac:dyDescent="0.25">
      <c r="A292" s="77" t="s">
        <v>33</v>
      </c>
      <c r="B292" s="20" t="s">
        <v>5</v>
      </c>
      <c r="C292" s="72" t="s">
        <v>5</v>
      </c>
      <c r="D292" s="20">
        <v>69</v>
      </c>
      <c r="E292" s="19">
        <v>9</v>
      </c>
      <c r="F292" s="72">
        <f>SUM(B292:E292)</f>
        <v>78</v>
      </c>
    </row>
    <row r="293" spans="1:20" s="5" customFormat="1" ht="11.25" customHeight="1" thickBot="1" x14ac:dyDescent="0.25">
      <c r="A293" s="76" t="s">
        <v>59</v>
      </c>
      <c r="B293" s="17">
        <v>308</v>
      </c>
      <c r="C293" s="71" t="s">
        <v>5</v>
      </c>
      <c r="D293" s="17" t="s">
        <v>5</v>
      </c>
      <c r="E293" s="17" t="s">
        <v>5</v>
      </c>
      <c r="F293" s="71">
        <f>SUM(B293:E293)</f>
        <v>308</v>
      </c>
      <c r="S293" s="66" t="s">
        <v>25</v>
      </c>
      <c r="T293" s="65"/>
    </row>
    <row r="294" spans="1:20" s="5" customFormat="1" ht="11.25" customHeight="1" x14ac:dyDescent="0.2">
      <c r="A294" s="77" t="s">
        <v>27</v>
      </c>
      <c r="B294" s="20" t="s">
        <v>5</v>
      </c>
      <c r="C294" s="72" t="s">
        <v>5</v>
      </c>
      <c r="D294" s="20">
        <v>81</v>
      </c>
      <c r="E294" s="20" t="s">
        <v>5</v>
      </c>
      <c r="F294" s="72">
        <f>SUM(B294:E294)</f>
        <v>81</v>
      </c>
      <c r="S294" s="31" t="s">
        <v>12</v>
      </c>
      <c r="T294" s="30">
        <f>F299</f>
        <v>12779</v>
      </c>
    </row>
    <row r="295" spans="1:20" s="5" customFormat="1" ht="11.25" customHeight="1" x14ac:dyDescent="0.2">
      <c r="A295" s="76" t="s">
        <v>19</v>
      </c>
      <c r="B295" s="17">
        <v>278</v>
      </c>
      <c r="C295" s="71" t="s">
        <v>5</v>
      </c>
      <c r="D295" s="17"/>
      <c r="E295" s="17" t="s">
        <v>5</v>
      </c>
      <c r="F295" s="71">
        <f>SUM(B295:E295)</f>
        <v>278</v>
      </c>
      <c r="S295" s="29" t="s">
        <v>22</v>
      </c>
      <c r="T295" s="28">
        <f>F296</f>
        <v>2107</v>
      </c>
    </row>
    <row r="296" spans="1:20" s="5" customFormat="1" ht="11.25" customHeight="1" x14ac:dyDescent="0.2">
      <c r="A296" s="77" t="s">
        <v>22</v>
      </c>
      <c r="B296" s="20">
        <v>1931</v>
      </c>
      <c r="C296" s="72" t="s">
        <v>5</v>
      </c>
      <c r="D296" s="20">
        <v>176</v>
      </c>
      <c r="E296" s="20" t="s">
        <v>5</v>
      </c>
      <c r="F296" s="72">
        <f>SUM(B296:E296)</f>
        <v>2107</v>
      </c>
      <c r="S296" s="29" t="s">
        <v>23</v>
      </c>
      <c r="T296" s="28">
        <f>F289</f>
        <v>2094</v>
      </c>
    </row>
    <row r="297" spans="1:20" s="5" customFormat="1" ht="11.25" customHeight="1" x14ac:dyDescent="0.2">
      <c r="A297" s="76" t="s">
        <v>16</v>
      </c>
      <c r="B297" s="17" t="s">
        <v>5</v>
      </c>
      <c r="C297" s="71" t="s">
        <v>5</v>
      </c>
      <c r="D297" s="16">
        <v>76</v>
      </c>
      <c r="E297" s="17" t="s">
        <v>5</v>
      </c>
      <c r="F297" s="71">
        <f>SUM(B297:E297)</f>
        <v>76</v>
      </c>
      <c r="S297" s="29" t="s">
        <v>47</v>
      </c>
      <c r="T297" s="28">
        <f>F287</f>
        <v>433</v>
      </c>
    </row>
    <row r="298" spans="1:20" s="5" customFormat="1" ht="11.25" customHeight="1" x14ac:dyDescent="0.2">
      <c r="A298" s="77" t="s">
        <v>14</v>
      </c>
      <c r="B298" s="20">
        <v>169</v>
      </c>
      <c r="C298" s="72" t="s">
        <v>5</v>
      </c>
      <c r="D298" s="20" t="s">
        <v>5</v>
      </c>
      <c r="E298" s="20" t="s">
        <v>5</v>
      </c>
      <c r="F298" s="72">
        <f>SUM(B298:E298)</f>
        <v>169</v>
      </c>
      <c r="S298" s="29" t="s">
        <v>59</v>
      </c>
      <c r="T298" s="28">
        <f>F293</f>
        <v>308</v>
      </c>
    </row>
    <row r="299" spans="1:20" s="5" customFormat="1" ht="11.25" customHeight="1" x14ac:dyDescent="0.2">
      <c r="A299" s="79" t="s">
        <v>12</v>
      </c>
      <c r="B299" s="22">
        <v>12083</v>
      </c>
      <c r="C299" s="78" t="s">
        <v>5</v>
      </c>
      <c r="D299" s="22">
        <v>696</v>
      </c>
      <c r="E299" s="73" t="s">
        <v>5</v>
      </c>
      <c r="F299" s="78">
        <f>SUM(B299:E299)</f>
        <v>12779</v>
      </c>
      <c r="S299" s="29" t="s">
        <v>14</v>
      </c>
      <c r="T299" s="28">
        <f>F298</f>
        <v>169</v>
      </c>
    </row>
    <row r="300" spans="1:20" s="5" customFormat="1" ht="11.25" customHeight="1" x14ac:dyDescent="0.2">
      <c r="A300" s="77" t="s">
        <v>9</v>
      </c>
      <c r="B300" s="20" t="s">
        <v>5</v>
      </c>
      <c r="C300" s="72" t="s">
        <v>5</v>
      </c>
      <c r="D300" s="20">
        <v>18</v>
      </c>
      <c r="E300" s="20" t="s">
        <v>5</v>
      </c>
      <c r="F300" s="72">
        <f>SUM(B300:E300)</f>
        <v>18</v>
      </c>
      <c r="S300" s="29" t="s">
        <v>17</v>
      </c>
      <c r="T300" s="28">
        <f>F302</f>
        <v>634.1</v>
      </c>
    </row>
    <row r="301" spans="1:20" s="5" customFormat="1" ht="11.25" customHeight="1" thickBot="1" x14ac:dyDescent="0.25">
      <c r="A301" s="76"/>
      <c r="B301" s="17"/>
      <c r="C301" s="71"/>
      <c r="D301" s="17"/>
      <c r="E301" s="17"/>
      <c r="F301" s="71"/>
      <c r="S301" s="25" t="s">
        <v>15</v>
      </c>
      <c r="T301" s="24">
        <f>F306-SUM(T294:T300)</f>
        <v>697</v>
      </c>
    </row>
    <row r="302" spans="1:20" s="5" customFormat="1" ht="11.25" customHeight="1" x14ac:dyDescent="0.2">
      <c r="A302" s="21" t="s">
        <v>17</v>
      </c>
      <c r="B302" s="20" t="s">
        <v>5</v>
      </c>
      <c r="C302" s="20" t="s">
        <v>5</v>
      </c>
      <c r="D302" s="20" t="s">
        <v>5</v>
      </c>
      <c r="E302" s="20" t="s">
        <v>5</v>
      </c>
      <c r="F302" s="72">
        <v>634.1</v>
      </c>
    </row>
    <row r="303" spans="1:20" s="5" customFormat="1" ht="11.25" customHeight="1" x14ac:dyDescent="0.2">
      <c r="A303" s="18"/>
      <c r="B303" s="17"/>
      <c r="C303" s="71"/>
      <c r="D303" s="17"/>
      <c r="E303" s="17"/>
      <c r="F303" s="71"/>
    </row>
    <row r="304" spans="1:20" s="5" customFormat="1" ht="11.25" customHeight="1" x14ac:dyDescent="0.2">
      <c r="A304" s="21" t="s">
        <v>52</v>
      </c>
      <c r="B304" s="20" t="s">
        <v>5</v>
      </c>
      <c r="C304" s="72" t="s">
        <v>5</v>
      </c>
      <c r="D304" s="20" t="s">
        <v>5</v>
      </c>
      <c r="E304" s="20" t="s">
        <v>5</v>
      </c>
      <c r="F304" s="72" t="s">
        <v>5</v>
      </c>
    </row>
    <row r="305" spans="1:249" s="5" customFormat="1" ht="11.25" customHeight="1" thickBot="1" x14ac:dyDescent="0.25">
      <c r="A305" s="50"/>
      <c r="B305" s="47"/>
      <c r="C305" s="75"/>
      <c r="D305" s="47"/>
      <c r="E305" s="47"/>
      <c r="F305" s="75"/>
    </row>
    <row r="306" spans="1:249" s="5" customFormat="1" ht="11.25" customHeight="1" thickBot="1" x14ac:dyDescent="0.25">
      <c r="A306" s="48" t="s">
        <v>4</v>
      </c>
      <c r="B306" s="46">
        <v>16071</v>
      </c>
      <c r="C306" s="47" t="s">
        <v>5</v>
      </c>
      <c r="D306" s="46">
        <f>SUM(D287:D301)</f>
        <v>2506</v>
      </c>
      <c r="E306" s="46">
        <f>SUM(E287:E301)</f>
        <v>9</v>
      </c>
      <c r="F306" s="46">
        <f>SUM(F287:F302)</f>
        <v>19221.099999999999</v>
      </c>
    </row>
    <row r="307" spans="1:249" ht="7.5" customHeight="1" x14ac:dyDescent="0.2">
      <c r="A307" s="45"/>
      <c r="B307" s="45"/>
      <c r="C307" s="45"/>
      <c r="D307" s="45"/>
      <c r="E307" s="45"/>
      <c r="F307" s="45"/>
      <c r="S307" s="5"/>
      <c r="T307" s="5"/>
    </row>
    <row r="308" spans="1:249" s="2" customFormat="1" ht="11.25" customHeight="1" x14ac:dyDescent="0.2">
      <c r="A308" s="5" t="s">
        <v>1</v>
      </c>
      <c r="B308" s="4" t="s">
        <v>0</v>
      </c>
      <c r="C308" s="4"/>
      <c r="D308" s="1"/>
      <c r="F308" s="1"/>
      <c r="G308" s="1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</row>
    <row r="312" spans="1:249" ht="15.75" x14ac:dyDescent="0.2">
      <c r="A312" s="43" t="s">
        <v>44</v>
      </c>
      <c r="B312" s="42" t="s">
        <v>63</v>
      </c>
      <c r="D312" s="41"/>
      <c r="E312" s="40"/>
      <c r="F312" s="40"/>
    </row>
    <row r="313" spans="1:249" x14ac:dyDescent="0.2">
      <c r="A313" s="39"/>
      <c r="B313" s="39" t="s">
        <v>42</v>
      </c>
      <c r="D313" s="39"/>
      <c r="E313" s="39"/>
      <c r="F313" s="39"/>
    </row>
    <row r="314" spans="1:249" ht="7.5" customHeight="1" thickBot="1" x14ac:dyDescent="0.25">
      <c r="A314" s="38"/>
      <c r="B314" s="61"/>
      <c r="C314" s="38"/>
      <c r="D314" s="38"/>
      <c r="E314" s="38"/>
      <c r="F314" s="38"/>
    </row>
    <row r="315" spans="1:249" s="63" customFormat="1" ht="26.25" thickBot="1" x14ac:dyDescent="0.25">
      <c r="A315" s="37" t="s">
        <v>41</v>
      </c>
      <c r="B315" s="36" t="s">
        <v>40</v>
      </c>
      <c r="C315" s="36" t="s">
        <v>50</v>
      </c>
      <c r="D315" s="36" t="s">
        <v>38</v>
      </c>
      <c r="E315" s="36" t="s">
        <v>37</v>
      </c>
      <c r="F315" s="36" t="s">
        <v>4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1"/>
      <c r="T315" s="1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35"/>
      <c r="FK315" s="35"/>
      <c r="FL315" s="35"/>
      <c r="FM315" s="35"/>
      <c r="FN315" s="35"/>
      <c r="FO315" s="35"/>
      <c r="FP315" s="35"/>
      <c r="FQ315" s="35"/>
      <c r="FR315" s="35"/>
      <c r="FS315" s="35"/>
      <c r="FT315" s="35"/>
      <c r="FU315" s="35"/>
      <c r="FV315" s="35"/>
      <c r="FW315" s="35"/>
      <c r="FX315" s="35"/>
      <c r="FY315" s="35"/>
      <c r="FZ315" s="35"/>
      <c r="GA315" s="35"/>
      <c r="GB315" s="35"/>
      <c r="GC315" s="35"/>
      <c r="GD315" s="35"/>
      <c r="GE315" s="35"/>
      <c r="GF315" s="35"/>
      <c r="GG315" s="35"/>
      <c r="GH315" s="35"/>
      <c r="GI315" s="35"/>
      <c r="GJ315" s="35"/>
      <c r="GK315" s="35"/>
      <c r="GL315" s="35"/>
      <c r="GM315" s="35"/>
      <c r="GN315" s="35"/>
      <c r="GO315" s="35"/>
      <c r="GP315" s="35"/>
      <c r="GQ315" s="35"/>
      <c r="GR315" s="35"/>
      <c r="GS315" s="35"/>
      <c r="GT315" s="35"/>
      <c r="GU315" s="35"/>
      <c r="GV315" s="35"/>
      <c r="GW315" s="35"/>
      <c r="GX315" s="35"/>
      <c r="GY315" s="35"/>
      <c r="GZ315" s="35"/>
      <c r="HA315" s="35"/>
      <c r="HB315" s="35"/>
      <c r="HC315" s="35"/>
      <c r="HD315" s="35"/>
      <c r="HE315" s="35"/>
      <c r="HF315" s="35"/>
      <c r="HG315" s="35"/>
      <c r="HH315" s="35"/>
      <c r="HI315" s="35"/>
      <c r="HJ315" s="35"/>
      <c r="HK315" s="35"/>
      <c r="HL315" s="35"/>
      <c r="HM315" s="35"/>
      <c r="HN315" s="35"/>
      <c r="HO315" s="35"/>
      <c r="HP315" s="35"/>
      <c r="HQ315" s="35"/>
      <c r="HR315" s="35"/>
      <c r="HS315" s="35"/>
      <c r="HT315" s="35"/>
      <c r="HU315" s="35"/>
      <c r="HV315" s="35"/>
      <c r="HW315" s="35"/>
      <c r="HX315" s="35"/>
      <c r="HY315" s="35"/>
      <c r="HZ315" s="35"/>
      <c r="IA315" s="35"/>
      <c r="IB315" s="35"/>
      <c r="IC315" s="35"/>
      <c r="ID315" s="35"/>
      <c r="IE315" s="35"/>
      <c r="IF315" s="35"/>
      <c r="IG315" s="35"/>
      <c r="IH315" s="35"/>
      <c r="II315" s="35"/>
      <c r="IJ315" s="35"/>
      <c r="IK315" s="35"/>
      <c r="IL315" s="35"/>
    </row>
    <row r="316" spans="1:249" s="74" customFormat="1" x14ac:dyDescent="0.2">
      <c r="A316" s="76" t="s">
        <v>47</v>
      </c>
      <c r="B316" s="71">
        <f>290+30+206+140</f>
        <v>666</v>
      </c>
      <c r="C316" s="71" t="s">
        <v>5</v>
      </c>
      <c r="D316" s="71" t="s">
        <v>5</v>
      </c>
      <c r="E316" s="71" t="s">
        <v>5</v>
      </c>
      <c r="F316" s="71">
        <f>SUM(B316:E316)</f>
        <v>666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1"/>
      <c r="T316" s="1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</row>
    <row r="317" spans="1:249" s="5" customFormat="1" ht="11.25" customHeight="1" x14ac:dyDescent="0.2">
      <c r="A317" s="77" t="s">
        <v>36</v>
      </c>
      <c r="B317" s="20" t="s">
        <v>5</v>
      </c>
      <c r="C317" s="72" t="s">
        <v>5</v>
      </c>
      <c r="D317" s="20">
        <f>18+4+26</f>
        <v>48</v>
      </c>
      <c r="E317" s="20" t="s">
        <v>5</v>
      </c>
      <c r="F317" s="72">
        <f>SUM(B317:E317)</f>
        <v>48</v>
      </c>
      <c r="S317" s="1"/>
      <c r="T317" s="1"/>
    </row>
    <row r="318" spans="1:249" s="5" customFormat="1" ht="11.25" customHeight="1" x14ac:dyDescent="0.2">
      <c r="A318" s="76" t="s">
        <v>23</v>
      </c>
      <c r="B318" s="17">
        <f>204+185+218+201</f>
        <v>808</v>
      </c>
      <c r="C318" s="71" t="s">
        <v>5</v>
      </c>
      <c r="D318" s="17">
        <f>340+368+300+344</f>
        <v>1352</v>
      </c>
      <c r="E318" s="17" t="s">
        <v>5</v>
      </c>
      <c r="F318" s="71">
        <f>SUM(B318:E318)</f>
        <v>2160</v>
      </c>
      <c r="S318" s="1"/>
      <c r="T318" s="1"/>
    </row>
    <row r="319" spans="1:249" s="5" customFormat="1" ht="11.25" customHeight="1" x14ac:dyDescent="0.2">
      <c r="A319" s="77" t="s">
        <v>34</v>
      </c>
      <c r="B319" s="20" t="s">
        <v>5</v>
      </c>
      <c r="C319" s="72" t="s">
        <v>5</v>
      </c>
      <c r="D319" s="19">
        <v>13</v>
      </c>
      <c r="E319" s="20" t="s">
        <v>5</v>
      </c>
      <c r="F319" s="72">
        <f>SUM(B319:E319)</f>
        <v>13</v>
      </c>
      <c r="S319" s="35"/>
      <c r="T319" s="35"/>
    </row>
    <row r="320" spans="1:249" s="5" customFormat="1" ht="11.25" customHeight="1" x14ac:dyDescent="0.2">
      <c r="A320" s="76" t="s">
        <v>62</v>
      </c>
      <c r="B320" s="17">
        <v>238</v>
      </c>
      <c r="C320" s="71" t="s">
        <v>5</v>
      </c>
      <c r="D320" s="17" t="s">
        <v>5</v>
      </c>
      <c r="E320" s="17" t="s">
        <v>5</v>
      </c>
      <c r="F320" s="71">
        <f>SUM(B320:E320)</f>
        <v>238</v>
      </c>
      <c r="S320" s="34"/>
      <c r="T320" s="34"/>
    </row>
    <row r="321" spans="1:20" s="5" customFormat="1" ht="11.25" customHeight="1" thickBot="1" x14ac:dyDescent="0.25">
      <c r="A321" s="77" t="s">
        <v>33</v>
      </c>
      <c r="B321" s="20" t="s">
        <v>5</v>
      </c>
      <c r="C321" s="72" t="s">
        <v>5</v>
      </c>
      <c r="D321" s="20">
        <f>4+10</f>
        <v>14</v>
      </c>
      <c r="E321" s="19">
        <f>4+3</f>
        <v>7</v>
      </c>
      <c r="F321" s="72">
        <f>SUM(B321:E321)</f>
        <v>21</v>
      </c>
    </row>
    <row r="322" spans="1:20" s="5" customFormat="1" ht="11.25" customHeight="1" thickBot="1" x14ac:dyDescent="0.25">
      <c r="A322" s="76" t="s">
        <v>31</v>
      </c>
      <c r="B322" s="17" t="s">
        <v>5</v>
      </c>
      <c r="C322" s="71" t="s">
        <v>5</v>
      </c>
      <c r="D322" s="17">
        <v>56</v>
      </c>
      <c r="E322" s="17" t="s">
        <v>5</v>
      </c>
      <c r="F322" s="71">
        <f>SUM(B322:E322)</f>
        <v>56</v>
      </c>
      <c r="S322" s="66" t="s">
        <v>25</v>
      </c>
      <c r="T322" s="65"/>
    </row>
    <row r="323" spans="1:20" s="5" customFormat="1" ht="11.25" customHeight="1" x14ac:dyDescent="0.2">
      <c r="A323" s="77" t="s">
        <v>59</v>
      </c>
      <c r="B323" s="20">
        <f>37+25+283+116</f>
        <v>461</v>
      </c>
      <c r="C323" s="72" t="s">
        <v>5</v>
      </c>
      <c r="D323" s="20" t="s">
        <v>5</v>
      </c>
      <c r="E323" s="20" t="s">
        <v>5</v>
      </c>
      <c r="F323" s="72">
        <f>SUM(B323:E323)</f>
        <v>461</v>
      </c>
      <c r="S323" s="31" t="s">
        <v>12</v>
      </c>
      <c r="T323" s="30">
        <f>F332</f>
        <v>13698</v>
      </c>
    </row>
    <row r="324" spans="1:20" s="5" customFormat="1" ht="11.25" customHeight="1" x14ac:dyDescent="0.2">
      <c r="A324" s="76" t="s">
        <v>27</v>
      </c>
      <c r="B324" s="17" t="s">
        <v>5</v>
      </c>
      <c r="C324" s="71" t="s">
        <v>5</v>
      </c>
      <c r="D324" s="17">
        <f>22+15+19+36</f>
        <v>92</v>
      </c>
      <c r="E324" s="17" t="s">
        <v>5</v>
      </c>
      <c r="F324" s="71">
        <f>SUM(B324:E324)</f>
        <v>92</v>
      </c>
      <c r="S324" s="29" t="s">
        <v>23</v>
      </c>
      <c r="T324" s="28">
        <f>F318</f>
        <v>2160</v>
      </c>
    </row>
    <row r="325" spans="1:20" s="5" customFormat="1" ht="11.25" customHeight="1" x14ac:dyDescent="0.2">
      <c r="A325" s="77" t="s">
        <v>26</v>
      </c>
      <c r="B325" s="20" t="s">
        <v>5</v>
      </c>
      <c r="C325" s="72" t="s">
        <v>5</v>
      </c>
      <c r="D325" s="19" t="s">
        <v>7</v>
      </c>
      <c r="E325" s="20" t="s">
        <v>5</v>
      </c>
      <c r="F325" s="53" t="s">
        <v>7</v>
      </c>
      <c r="S325" s="29" t="s">
        <v>22</v>
      </c>
      <c r="T325" s="28">
        <f>F328</f>
        <v>1916.8000000000002</v>
      </c>
    </row>
    <row r="326" spans="1:20" s="5" customFormat="1" ht="11.25" customHeight="1" x14ac:dyDescent="0.2">
      <c r="A326" s="76" t="s">
        <v>19</v>
      </c>
      <c r="B326" s="17">
        <f>95+86+60+85</f>
        <v>326</v>
      </c>
      <c r="C326" s="71" t="s">
        <v>5</v>
      </c>
      <c r="D326" s="17" t="s">
        <v>5</v>
      </c>
      <c r="E326" s="17" t="s">
        <v>5</v>
      </c>
      <c r="F326" s="71">
        <f>SUM(B326:E326)</f>
        <v>326</v>
      </c>
      <c r="S326" s="29" t="s">
        <v>47</v>
      </c>
      <c r="T326" s="28">
        <f>F316</f>
        <v>666</v>
      </c>
    </row>
    <row r="327" spans="1:20" s="5" customFormat="1" ht="11.25" customHeight="1" x14ac:dyDescent="0.2">
      <c r="A327" s="77" t="s">
        <v>46</v>
      </c>
      <c r="B327" s="20">
        <f>12</f>
        <v>12</v>
      </c>
      <c r="C327" s="72" t="s">
        <v>5</v>
      </c>
      <c r="D327" s="20" t="s">
        <v>5</v>
      </c>
      <c r="E327" s="20" t="s">
        <v>5</v>
      </c>
      <c r="F327" s="72">
        <f>SUM(B327:E327)</f>
        <v>12</v>
      </c>
      <c r="S327" s="29" t="s">
        <v>14</v>
      </c>
      <c r="T327" s="28">
        <f>F330</f>
        <v>525</v>
      </c>
    </row>
    <row r="328" spans="1:20" s="5" customFormat="1" ht="11.25" customHeight="1" x14ac:dyDescent="0.2">
      <c r="A328" s="76" t="s">
        <v>22</v>
      </c>
      <c r="B328" s="17">
        <f>479+227+517+548+0.4</f>
        <v>1771.4</v>
      </c>
      <c r="C328" s="71" t="s">
        <v>5</v>
      </c>
      <c r="D328" s="17">
        <f>32+34+44+34+1+0.4</f>
        <v>145.4</v>
      </c>
      <c r="E328" s="17" t="s">
        <v>5</v>
      </c>
      <c r="F328" s="71">
        <f>SUM(B328:E328)</f>
        <v>1916.8000000000002</v>
      </c>
      <c r="S328" s="29" t="s">
        <v>59</v>
      </c>
      <c r="T328" s="28">
        <f>F323</f>
        <v>461</v>
      </c>
    </row>
    <row r="329" spans="1:20" s="5" customFormat="1" ht="11.25" customHeight="1" x14ac:dyDescent="0.2">
      <c r="A329" s="77" t="s">
        <v>16</v>
      </c>
      <c r="B329" s="20" t="s">
        <v>5</v>
      </c>
      <c r="C329" s="72" t="s">
        <v>5</v>
      </c>
      <c r="D329" s="19">
        <f>19+9+26+17</f>
        <v>71</v>
      </c>
      <c r="E329" s="20" t="s">
        <v>5</v>
      </c>
      <c r="F329" s="72">
        <f>SUM(B329:E329)</f>
        <v>71</v>
      </c>
      <c r="S329" s="29" t="s">
        <v>17</v>
      </c>
      <c r="T329" s="28">
        <f>F335</f>
        <v>148</v>
      </c>
    </row>
    <row r="330" spans="1:20" s="5" customFormat="1" ht="11.25" customHeight="1" thickBot="1" x14ac:dyDescent="0.25">
      <c r="A330" s="76" t="s">
        <v>14</v>
      </c>
      <c r="B330" s="17">
        <f>291+32+113+89</f>
        <v>525</v>
      </c>
      <c r="C330" s="71" t="s">
        <v>5</v>
      </c>
      <c r="D330" s="17" t="s">
        <v>5</v>
      </c>
      <c r="E330" s="17" t="s">
        <v>5</v>
      </c>
      <c r="F330" s="71">
        <f>SUM(B330:E330)</f>
        <v>525</v>
      </c>
      <c r="S330" s="25" t="s">
        <v>15</v>
      </c>
      <c r="T330" s="24">
        <f>F339-(SUM(T323:T329))</f>
        <v>914</v>
      </c>
    </row>
    <row r="331" spans="1:20" s="5" customFormat="1" ht="11.25" customHeight="1" x14ac:dyDescent="0.2">
      <c r="A331" s="77" t="s">
        <v>13</v>
      </c>
      <c r="B331" s="20" t="s">
        <v>5</v>
      </c>
      <c r="C331" s="72" t="s">
        <v>5</v>
      </c>
      <c r="D331" s="20">
        <f>3+10</f>
        <v>13</v>
      </c>
      <c r="E331" s="20" t="s">
        <v>5</v>
      </c>
      <c r="F331" s="72">
        <f>SUM(B331:E331)</f>
        <v>13</v>
      </c>
    </row>
    <row r="332" spans="1:20" s="5" customFormat="1" ht="11.25" customHeight="1" x14ac:dyDescent="0.2">
      <c r="A332" s="79" t="s">
        <v>12</v>
      </c>
      <c r="B332" s="22">
        <f>3455+2896+3501+3196</f>
        <v>13048</v>
      </c>
      <c r="C332" s="78" t="s">
        <v>5</v>
      </c>
      <c r="D332" s="22">
        <f>107+227+219+97</f>
        <v>650</v>
      </c>
      <c r="E332" s="73" t="s">
        <v>5</v>
      </c>
      <c r="F332" s="78">
        <f>SUM(B332:E332)</f>
        <v>13698</v>
      </c>
    </row>
    <row r="333" spans="1:20" s="5" customFormat="1" ht="11.25" customHeight="1" x14ac:dyDescent="0.2">
      <c r="A333" s="77" t="s">
        <v>9</v>
      </c>
      <c r="B333" s="20">
        <f>12</f>
        <v>12</v>
      </c>
      <c r="C333" s="72" t="s">
        <v>5</v>
      </c>
      <c r="D333" s="20">
        <v>12</v>
      </c>
      <c r="E333" s="20" t="s">
        <v>5</v>
      </c>
      <c r="F333" s="72">
        <f>SUM(B333:E333)</f>
        <v>24</v>
      </c>
    </row>
    <row r="334" spans="1:20" s="5" customFormat="1" ht="11.25" customHeight="1" x14ac:dyDescent="0.2">
      <c r="A334" s="76"/>
      <c r="B334" s="17"/>
      <c r="C334" s="71"/>
      <c r="D334" s="17"/>
      <c r="E334" s="17"/>
      <c r="F334" s="71"/>
    </row>
    <row r="335" spans="1:20" s="5" customFormat="1" ht="11.25" customHeight="1" x14ac:dyDescent="0.2">
      <c r="A335" s="21" t="s">
        <v>17</v>
      </c>
      <c r="B335" s="20" t="s">
        <v>5</v>
      </c>
      <c r="C335" s="20" t="s">
        <v>5</v>
      </c>
      <c r="D335" s="20" t="s">
        <v>5</v>
      </c>
      <c r="E335" s="20" t="s">
        <v>5</v>
      </c>
      <c r="F335" s="72">
        <v>148</v>
      </c>
    </row>
    <row r="336" spans="1:20" s="5" customFormat="1" ht="11.25" customHeight="1" x14ac:dyDescent="0.2">
      <c r="A336" s="18"/>
      <c r="B336" s="17"/>
      <c r="C336" s="71"/>
      <c r="D336" s="17"/>
      <c r="E336" s="17"/>
      <c r="F336" s="71"/>
    </row>
    <row r="337" spans="1:249" s="5" customFormat="1" ht="11.25" customHeight="1" x14ac:dyDescent="0.2">
      <c r="A337" s="21" t="s">
        <v>52</v>
      </c>
      <c r="B337" s="20" t="s">
        <v>5</v>
      </c>
      <c r="C337" s="72" t="s">
        <v>5</v>
      </c>
      <c r="D337" s="20" t="s">
        <v>5</v>
      </c>
      <c r="E337" s="20" t="s">
        <v>5</v>
      </c>
      <c r="F337" s="72" t="s">
        <v>5</v>
      </c>
    </row>
    <row r="338" spans="1:249" s="5" customFormat="1" ht="11.25" customHeight="1" thickBot="1" x14ac:dyDescent="0.25">
      <c r="A338" s="50"/>
      <c r="B338" s="47"/>
      <c r="C338" s="75"/>
      <c r="D338" s="47"/>
      <c r="E338" s="47"/>
      <c r="F338" s="75"/>
    </row>
    <row r="339" spans="1:249" s="5" customFormat="1" ht="11.25" customHeight="1" thickBot="1" x14ac:dyDescent="0.25">
      <c r="A339" s="48" t="s">
        <v>4</v>
      </c>
      <c r="B339" s="46">
        <f>SUM(B316:B334)</f>
        <v>17867.400000000001</v>
      </c>
      <c r="C339" s="47" t="s">
        <v>5</v>
      </c>
      <c r="D339" s="46">
        <f>SUM(D316:D334)</f>
        <v>2466.4</v>
      </c>
      <c r="E339" s="46">
        <f>SUM(E316:E334)</f>
        <v>7</v>
      </c>
      <c r="F339" s="46">
        <f>SUM(F316:F335)</f>
        <v>20488.8</v>
      </c>
    </row>
    <row r="340" spans="1:249" ht="7.5" customHeight="1" x14ac:dyDescent="0.2">
      <c r="A340" s="45"/>
      <c r="B340" s="45"/>
      <c r="C340" s="45"/>
      <c r="D340" s="45"/>
      <c r="E340" s="45"/>
      <c r="F340" s="45"/>
      <c r="S340" s="5"/>
      <c r="T340" s="5"/>
    </row>
    <row r="341" spans="1:249" ht="11.25" customHeight="1" x14ac:dyDescent="0.2">
      <c r="A341" s="5" t="s">
        <v>3</v>
      </c>
      <c r="C341" s="8"/>
      <c r="D341" s="10"/>
      <c r="E341" s="9"/>
      <c r="F341" s="8"/>
      <c r="S341" s="5"/>
      <c r="T341" s="5"/>
    </row>
    <row r="342" spans="1:249" ht="7.5" customHeight="1" x14ac:dyDescent="0.2"/>
    <row r="343" spans="1:249" s="2" customFormat="1" ht="11.25" customHeight="1" x14ac:dyDescent="0.2">
      <c r="A343" s="5" t="s">
        <v>1</v>
      </c>
      <c r="B343" s="4" t="s">
        <v>0</v>
      </c>
      <c r="C343" s="4"/>
      <c r="D343" s="1"/>
      <c r="F343" s="1"/>
      <c r="G343" s="1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</row>
    <row r="347" spans="1:249" ht="15.75" x14ac:dyDescent="0.2">
      <c r="A347" s="43" t="s">
        <v>44</v>
      </c>
      <c r="B347" s="42" t="s">
        <v>61</v>
      </c>
      <c r="D347" s="41"/>
      <c r="E347" s="40"/>
      <c r="F347" s="40"/>
    </row>
    <row r="348" spans="1:249" x14ac:dyDescent="0.2">
      <c r="A348" s="39"/>
      <c r="B348" s="39" t="s">
        <v>42</v>
      </c>
      <c r="D348" s="39"/>
      <c r="E348" s="39"/>
      <c r="F348" s="39"/>
    </row>
    <row r="349" spans="1:249" ht="7.5" customHeight="1" thickBot="1" x14ac:dyDescent="0.25">
      <c r="A349" s="38"/>
      <c r="B349" s="61"/>
      <c r="C349" s="38"/>
      <c r="D349" s="38"/>
      <c r="E349" s="38"/>
      <c r="F349" s="38"/>
    </row>
    <row r="350" spans="1:249" s="63" customFormat="1" ht="26.25" thickBot="1" x14ac:dyDescent="0.25">
      <c r="A350" s="37" t="s">
        <v>41</v>
      </c>
      <c r="B350" s="36" t="s">
        <v>40</v>
      </c>
      <c r="C350" s="36" t="s">
        <v>50</v>
      </c>
      <c r="D350" s="36" t="s">
        <v>38</v>
      </c>
      <c r="E350" s="36" t="s">
        <v>37</v>
      </c>
      <c r="F350" s="36" t="s">
        <v>4</v>
      </c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1"/>
      <c r="T350" s="1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  <c r="FB350" s="35"/>
      <c r="FC350" s="35"/>
      <c r="FD350" s="35"/>
      <c r="FE350" s="35"/>
      <c r="FF350" s="35"/>
      <c r="FG350" s="35"/>
      <c r="FH350" s="35"/>
      <c r="FI350" s="35"/>
      <c r="FJ350" s="35"/>
      <c r="FK350" s="35"/>
      <c r="FL350" s="35"/>
      <c r="FM350" s="35"/>
      <c r="FN350" s="35"/>
      <c r="FO350" s="35"/>
      <c r="FP350" s="35"/>
      <c r="FQ350" s="35"/>
      <c r="FR350" s="35"/>
      <c r="FS350" s="35"/>
      <c r="FT350" s="35"/>
      <c r="FU350" s="35"/>
      <c r="FV350" s="35"/>
      <c r="FW350" s="35"/>
      <c r="FX350" s="35"/>
      <c r="FY350" s="35"/>
      <c r="FZ350" s="35"/>
      <c r="GA350" s="35"/>
      <c r="GB350" s="35"/>
      <c r="GC350" s="35"/>
      <c r="GD350" s="35"/>
      <c r="GE350" s="35"/>
      <c r="GF350" s="35"/>
      <c r="GG350" s="35"/>
      <c r="GH350" s="35"/>
      <c r="GI350" s="35"/>
      <c r="GJ350" s="35"/>
      <c r="GK350" s="35"/>
      <c r="GL350" s="35"/>
      <c r="GM350" s="35"/>
      <c r="GN350" s="35"/>
      <c r="GO350" s="35"/>
      <c r="GP350" s="35"/>
      <c r="GQ350" s="35"/>
      <c r="GR350" s="35"/>
      <c r="GS350" s="35"/>
      <c r="GT350" s="35"/>
      <c r="GU350" s="35"/>
      <c r="GV350" s="35"/>
      <c r="GW350" s="35"/>
      <c r="GX350" s="35"/>
      <c r="GY350" s="35"/>
      <c r="GZ350" s="35"/>
      <c r="HA350" s="35"/>
      <c r="HB350" s="35"/>
      <c r="HC350" s="35"/>
      <c r="HD350" s="35"/>
      <c r="HE350" s="35"/>
      <c r="HF350" s="35"/>
      <c r="HG350" s="35"/>
      <c r="HH350" s="35"/>
      <c r="HI350" s="35"/>
      <c r="HJ350" s="35"/>
      <c r="HK350" s="35"/>
      <c r="HL350" s="35"/>
      <c r="HM350" s="35"/>
      <c r="HN350" s="35"/>
      <c r="HO350" s="35"/>
      <c r="HP350" s="35"/>
      <c r="HQ350" s="35"/>
      <c r="HR350" s="35"/>
      <c r="HS350" s="35"/>
      <c r="HT350" s="35"/>
      <c r="HU350" s="35"/>
      <c r="HV350" s="35"/>
      <c r="HW350" s="35"/>
      <c r="HX350" s="35"/>
      <c r="HY350" s="35"/>
      <c r="HZ350" s="35"/>
      <c r="IA350" s="35"/>
      <c r="IB350" s="35"/>
      <c r="IC350" s="35"/>
      <c r="ID350" s="35"/>
      <c r="IE350" s="35"/>
      <c r="IF350" s="35"/>
      <c r="IG350" s="35"/>
      <c r="IH350" s="35"/>
      <c r="II350" s="35"/>
      <c r="IJ350" s="35"/>
      <c r="IK350" s="35"/>
      <c r="IL350" s="35"/>
    </row>
    <row r="351" spans="1:249" s="74" customFormat="1" x14ac:dyDescent="0.2">
      <c r="A351" s="60" t="s">
        <v>47</v>
      </c>
      <c r="B351" s="71">
        <v>1813</v>
      </c>
      <c r="C351" s="71" t="s">
        <v>5</v>
      </c>
      <c r="D351" s="71" t="s">
        <v>5</v>
      </c>
      <c r="E351" s="71" t="s">
        <v>5</v>
      </c>
      <c r="F351" s="71">
        <f>SUM(B351:E351)</f>
        <v>1813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1"/>
      <c r="T351" s="1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</row>
    <row r="352" spans="1:249" s="5" customFormat="1" ht="11.25" customHeight="1" x14ac:dyDescent="0.2">
      <c r="A352" s="21" t="s">
        <v>36</v>
      </c>
      <c r="B352" s="20" t="s">
        <v>5</v>
      </c>
      <c r="C352" s="72" t="s">
        <v>5</v>
      </c>
      <c r="D352" s="20">
        <v>139</v>
      </c>
      <c r="E352" s="20" t="s">
        <v>5</v>
      </c>
      <c r="F352" s="72">
        <f>SUM(B352:E352)</f>
        <v>139</v>
      </c>
      <c r="S352" s="1"/>
      <c r="T352" s="1"/>
    </row>
    <row r="353" spans="1:20" s="5" customFormat="1" ht="11.25" customHeight="1" x14ac:dyDescent="0.2">
      <c r="A353" s="18" t="s">
        <v>60</v>
      </c>
      <c r="B353" s="17" t="s">
        <v>5</v>
      </c>
      <c r="C353" s="71" t="s">
        <v>5</v>
      </c>
      <c r="D353" s="17">
        <v>10</v>
      </c>
      <c r="E353" s="17" t="s">
        <v>5</v>
      </c>
      <c r="F353" s="71">
        <f>SUM(B353:E353)</f>
        <v>10</v>
      </c>
      <c r="S353" s="1"/>
      <c r="T353" s="1"/>
    </row>
    <row r="354" spans="1:20" s="5" customFormat="1" ht="11.25" customHeight="1" x14ac:dyDescent="0.2">
      <c r="A354" s="21" t="s">
        <v>23</v>
      </c>
      <c r="B354" s="19">
        <v>1032</v>
      </c>
      <c r="C354" s="72" t="s">
        <v>5</v>
      </c>
      <c r="D354" s="19">
        <v>1695</v>
      </c>
      <c r="E354" s="20" t="s">
        <v>5</v>
      </c>
      <c r="F354" s="72">
        <f>SUM(B354:E354)</f>
        <v>2727</v>
      </c>
      <c r="S354" s="1"/>
      <c r="T354" s="1"/>
    </row>
    <row r="355" spans="1:20" s="5" customFormat="1" ht="11.25" customHeight="1" x14ac:dyDescent="0.2">
      <c r="A355" s="18" t="s">
        <v>33</v>
      </c>
      <c r="B355" s="17" t="s">
        <v>5</v>
      </c>
      <c r="C355" s="71" t="s">
        <v>5</v>
      </c>
      <c r="D355" s="17" t="s">
        <v>5</v>
      </c>
      <c r="E355" s="17">
        <v>9</v>
      </c>
      <c r="F355" s="71">
        <f>SUM(B355:E355)</f>
        <v>9</v>
      </c>
      <c r="S355" s="35"/>
      <c r="T355" s="35"/>
    </row>
    <row r="356" spans="1:20" s="5" customFormat="1" ht="11.25" customHeight="1" thickBot="1" x14ac:dyDescent="0.25">
      <c r="A356" s="21" t="s">
        <v>32</v>
      </c>
      <c r="B356" s="20" t="s">
        <v>5</v>
      </c>
      <c r="C356" s="72" t="s">
        <v>5</v>
      </c>
      <c r="D356" s="20">
        <v>96</v>
      </c>
      <c r="E356" s="20" t="s">
        <v>5</v>
      </c>
      <c r="F356" s="72">
        <f>SUM(B356:E356)</f>
        <v>96</v>
      </c>
      <c r="S356" s="34"/>
      <c r="T356" s="34"/>
    </row>
    <row r="357" spans="1:20" s="5" customFormat="1" ht="11.25" customHeight="1" thickBot="1" x14ac:dyDescent="0.25">
      <c r="A357" s="18" t="s">
        <v>31</v>
      </c>
      <c r="B357" s="17" t="s">
        <v>5</v>
      </c>
      <c r="C357" s="71" t="s">
        <v>5</v>
      </c>
      <c r="D357" s="17">
        <v>199</v>
      </c>
      <c r="E357" s="17" t="s">
        <v>5</v>
      </c>
      <c r="F357" s="17">
        <f>SUM(B357:E357)</f>
        <v>199</v>
      </c>
      <c r="S357" s="66" t="s">
        <v>25</v>
      </c>
      <c r="T357" s="65"/>
    </row>
    <row r="358" spans="1:20" s="5" customFormat="1" ht="11.25" customHeight="1" x14ac:dyDescent="0.2">
      <c r="A358" s="21" t="s">
        <v>29</v>
      </c>
      <c r="B358" s="20" t="s">
        <v>5</v>
      </c>
      <c r="C358" s="72" t="s">
        <v>5</v>
      </c>
      <c r="D358" s="19" t="s">
        <v>7</v>
      </c>
      <c r="E358" s="20" t="s">
        <v>5</v>
      </c>
      <c r="F358" s="19" t="s">
        <v>7</v>
      </c>
      <c r="S358" s="31" t="s">
        <v>12</v>
      </c>
      <c r="T358" s="30">
        <f>F367</f>
        <v>15655</v>
      </c>
    </row>
    <row r="359" spans="1:20" s="5" customFormat="1" ht="11.25" customHeight="1" x14ac:dyDescent="0.2">
      <c r="A359" s="18" t="s">
        <v>59</v>
      </c>
      <c r="B359" s="17">
        <v>165</v>
      </c>
      <c r="C359" s="71" t="s">
        <v>5</v>
      </c>
      <c r="D359" s="17" t="s">
        <v>5</v>
      </c>
      <c r="E359" s="17" t="s">
        <v>5</v>
      </c>
      <c r="F359" s="17">
        <f>SUM(B359:E359)</f>
        <v>165</v>
      </c>
      <c r="S359" s="29" t="s">
        <v>23</v>
      </c>
      <c r="T359" s="28">
        <f>F354</f>
        <v>2727</v>
      </c>
    </row>
    <row r="360" spans="1:20" s="5" customFormat="1" ht="11.25" customHeight="1" x14ac:dyDescent="0.2">
      <c r="A360" s="21" t="s">
        <v>27</v>
      </c>
      <c r="B360" s="20">
        <v>94</v>
      </c>
      <c r="C360" s="72" t="s">
        <v>5</v>
      </c>
      <c r="D360" s="19" t="s">
        <v>7</v>
      </c>
      <c r="E360" s="20" t="s">
        <v>5</v>
      </c>
      <c r="F360" s="20">
        <f>SUM(B360:E360)</f>
        <v>94</v>
      </c>
      <c r="S360" s="29" t="s">
        <v>22</v>
      </c>
      <c r="T360" s="28">
        <f>F364</f>
        <v>2409</v>
      </c>
    </row>
    <row r="361" spans="1:20" s="5" customFormat="1" ht="11.25" customHeight="1" x14ac:dyDescent="0.2">
      <c r="A361" s="18" t="s">
        <v>26</v>
      </c>
      <c r="B361" s="17" t="s">
        <v>5</v>
      </c>
      <c r="C361" s="71" t="s">
        <v>5</v>
      </c>
      <c r="D361" s="16">
        <v>11</v>
      </c>
      <c r="E361" s="17" t="s">
        <v>5</v>
      </c>
      <c r="F361" s="17">
        <f>SUM(B361:E361)</f>
        <v>11</v>
      </c>
      <c r="S361" s="29" t="s">
        <v>47</v>
      </c>
      <c r="T361" s="28">
        <f>F351</f>
        <v>1813</v>
      </c>
    </row>
    <row r="362" spans="1:20" s="5" customFormat="1" ht="11.25" customHeight="1" x14ac:dyDescent="0.2">
      <c r="A362" s="21" t="s">
        <v>19</v>
      </c>
      <c r="B362" s="20">
        <v>394</v>
      </c>
      <c r="C362" s="72" t="s">
        <v>5</v>
      </c>
      <c r="D362" s="20" t="s">
        <v>5</v>
      </c>
      <c r="E362" s="20" t="s">
        <v>5</v>
      </c>
      <c r="F362" s="20">
        <f>SUM(B362:E362)</f>
        <v>394</v>
      </c>
      <c r="S362" s="29" t="s">
        <v>14</v>
      </c>
      <c r="T362" s="28">
        <f>F366</f>
        <v>812</v>
      </c>
    </row>
    <row r="363" spans="1:20" s="5" customFormat="1" ht="11.25" customHeight="1" x14ac:dyDescent="0.2">
      <c r="A363" s="18" t="s">
        <v>46</v>
      </c>
      <c r="B363" s="17">
        <v>12</v>
      </c>
      <c r="C363" s="71" t="s">
        <v>5</v>
      </c>
      <c r="D363" s="17">
        <v>10</v>
      </c>
      <c r="E363" s="17" t="s">
        <v>5</v>
      </c>
      <c r="F363" s="17">
        <f>SUM(B363:E363)</f>
        <v>22</v>
      </c>
      <c r="S363" s="29" t="s">
        <v>19</v>
      </c>
      <c r="T363" s="28">
        <f>F362</f>
        <v>394</v>
      </c>
    </row>
    <row r="364" spans="1:20" s="5" customFormat="1" ht="11.25" customHeight="1" x14ac:dyDescent="0.2">
      <c r="A364" s="21" t="s">
        <v>22</v>
      </c>
      <c r="B364" s="19">
        <v>2224</v>
      </c>
      <c r="C364" s="72" t="s">
        <v>5</v>
      </c>
      <c r="D364" s="19">
        <v>185</v>
      </c>
      <c r="E364" s="20" t="s">
        <v>5</v>
      </c>
      <c r="F364" s="20">
        <f>SUM(B364:E364)</f>
        <v>2409</v>
      </c>
      <c r="S364" s="29" t="s">
        <v>17</v>
      </c>
      <c r="T364" s="28">
        <f>F371</f>
        <v>541</v>
      </c>
    </row>
    <row r="365" spans="1:20" s="5" customFormat="1" ht="11.25" customHeight="1" thickBot="1" x14ac:dyDescent="0.25">
      <c r="A365" s="18" t="s">
        <v>16</v>
      </c>
      <c r="B365" s="17" t="s">
        <v>5</v>
      </c>
      <c r="C365" s="71" t="s">
        <v>5</v>
      </c>
      <c r="D365" s="17">
        <v>63</v>
      </c>
      <c r="E365" s="17" t="s">
        <v>5</v>
      </c>
      <c r="F365" s="17">
        <f>SUM(B365:E365)</f>
        <v>63</v>
      </c>
      <c r="S365" s="25" t="s">
        <v>15</v>
      </c>
      <c r="T365" s="24">
        <f>F375-(SUM(T358:T364))</f>
        <v>1074</v>
      </c>
    </row>
    <row r="366" spans="1:20" s="5" customFormat="1" ht="11.25" customHeight="1" x14ac:dyDescent="0.2">
      <c r="A366" s="21" t="s">
        <v>14</v>
      </c>
      <c r="B366" s="19">
        <v>812</v>
      </c>
      <c r="C366" s="72" t="s">
        <v>5</v>
      </c>
      <c r="D366" s="20" t="s">
        <v>5</v>
      </c>
      <c r="E366" s="20" t="s">
        <v>5</v>
      </c>
      <c r="F366" s="20">
        <f>SUM(B366:E366)</f>
        <v>812</v>
      </c>
    </row>
    <row r="367" spans="1:20" s="5" customFormat="1" ht="11.25" customHeight="1" x14ac:dyDescent="0.2">
      <c r="A367" s="23" t="s">
        <v>12</v>
      </c>
      <c r="B367" s="22">
        <v>14844</v>
      </c>
      <c r="C367" s="71" t="s">
        <v>5</v>
      </c>
      <c r="D367" s="22">
        <v>811</v>
      </c>
      <c r="E367" s="73" t="s">
        <v>5</v>
      </c>
      <c r="F367" s="73">
        <f>SUM(B367:E367)</f>
        <v>15655</v>
      </c>
    </row>
    <row r="368" spans="1:20" s="5" customFormat="1" ht="11.25" customHeight="1" x14ac:dyDescent="0.2">
      <c r="A368" s="21" t="s">
        <v>10</v>
      </c>
      <c r="B368" s="20" t="s">
        <v>5</v>
      </c>
      <c r="C368" s="72" t="s">
        <v>5</v>
      </c>
      <c r="D368" s="20">
        <v>1</v>
      </c>
      <c r="E368" s="20" t="s">
        <v>5</v>
      </c>
      <c r="F368" s="20">
        <f>SUM(B368:E368)</f>
        <v>1</v>
      </c>
    </row>
    <row r="369" spans="1:249" s="5" customFormat="1" ht="11.25" customHeight="1" x14ac:dyDescent="0.2">
      <c r="A369" s="18" t="s">
        <v>9</v>
      </c>
      <c r="B369" s="17">
        <v>258</v>
      </c>
      <c r="C369" s="71" t="s">
        <v>5</v>
      </c>
      <c r="D369" s="17">
        <v>7</v>
      </c>
      <c r="E369" s="17" t="s">
        <v>5</v>
      </c>
      <c r="F369" s="17">
        <f>SUM(B369:E369)</f>
        <v>265</v>
      </c>
    </row>
    <row r="370" spans="1:249" s="5" customFormat="1" ht="11.25" customHeight="1" x14ac:dyDescent="0.2">
      <c r="A370" s="21"/>
      <c r="B370" s="20"/>
      <c r="C370" s="72"/>
      <c r="D370" s="20"/>
      <c r="E370" s="19"/>
      <c r="F370" s="20"/>
    </row>
    <row r="371" spans="1:249" s="5" customFormat="1" ht="11.25" customHeight="1" x14ac:dyDescent="0.2">
      <c r="A371" s="18" t="s">
        <v>17</v>
      </c>
      <c r="B371" s="17" t="s">
        <v>5</v>
      </c>
      <c r="C371" s="71" t="s">
        <v>5</v>
      </c>
      <c r="D371" s="17" t="s">
        <v>5</v>
      </c>
      <c r="E371" s="17" t="s">
        <v>5</v>
      </c>
      <c r="F371" s="17">
        <v>541</v>
      </c>
    </row>
    <row r="372" spans="1:249" s="5" customFormat="1" ht="11.25" customHeight="1" x14ac:dyDescent="0.2">
      <c r="A372" s="21"/>
      <c r="B372" s="20"/>
      <c r="C372" s="72"/>
      <c r="D372" s="20"/>
      <c r="E372" s="20"/>
      <c r="F372" s="20"/>
    </row>
    <row r="373" spans="1:249" s="5" customFormat="1" ht="11.25" customHeight="1" x14ac:dyDescent="0.2">
      <c r="A373" s="18" t="s">
        <v>52</v>
      </c>
      <c r="B373" s="17" t="s">
        <v>5</v>
      </c>
      <c r="C373" s="71" t="s">
        <v>5</v>
      </c>
      <c r="D373" s="17" t="s">
        <v>5</v>
      </c>
      <c r="E373" s="17" t="s">
        <v>5</v>
      </c>
      <c r="F373" s="17" t="s">
        <v>5</v>
      </c>
    </row>
    <row r="374" spans="1:249" s="5" customFormat="1" ht="11.25" customHeight="1" thickBot="1" x14ac:dyDescent="0.25">
      <c r="A374" s="70"/>
      <c r="B374" s="68"/>
      <c r="C374" s="69"/>
      <c r="D374" s="68"/>
      <c r="E374" s="68"/>
      <c r="F374" s="68"/>
    </row>
    <row r="375" spans="1:249" s="5" customFormat="1" ht="11.25" customHeight="1" thickBot="1" x14ac:dyDescent="0.25">
      <c r="A375" s="48" t="s">
        <v>4</v>
      </c>
      <c r="B375" s="46">
        <f>SUM(B351:B369)</f>
        <v>21648</v>
      </c>
      <c r="C375" s="47" t="s">
        <v>5</v>
      </c>
      <c r="D375" s="46">
        <f>SUM(D351:D369)</f>
        <v>3227</v>
      </c>
      <c r="E375" s="46">
        <f>SUM(E351:E369)</f>
        <v>9</v>
      </c>
      <c r="F375" s="46">
        <f>SUM(F351:F371)</f>
        <v>25425</v>
      </c>
    </row>
    <row r="376" spans="1:249" ht="7.5" customHeight="1" x14ac:dyDescent="0.2">
      <c r="A376" s="45"/>
      <c r="B376" s="45"/>
      <c r="C376" s="45"/>
      <c r="D376" s="45"/>
      <c r="E376" s="45"/>
      <c r="F376" s="45"/>
      <c r="S376" s="5"/>
      <c r="T376" s="5"/>
    </row>
    <row r="377" spans="1:249" ht="11.25" customHeight="1" x14ac:dyDescent="0.2">
      <c r="A377" s="5" t="s">
        <v>3</v>
      </c>
      <c r="C377" s="8"/>
      <c r="D377" s="10"/>
      <c r="E377" s="9"/>
      <c r="F377" s="8"/>
      <c r="S377" s="5"/>
      <c r="T377" s="5"/>
    </row>
    <row r="378" spans="1:249" ht="7.5" customHeight="1" x14ac:dyDescent="0.2"/>
    <row r="379" spans="1:249" s="2" customFormat="1" ht="11.25" customHeight="1" x14ac:dyDescent="0.2">
      <c r="A379" s="5" t="s">
        <v>1</v>
      </c>
      <c r="B379" s="4" t="s">
        <v>0</v>
      </c>
      <c r="C379" s="4"/>
      <c r="D379" s="1"/>
      <c r="F379" s="1"/>
      <c r="G379" s="1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</row>
    <row r="383" spans="1:249" ht="15.75" x14ac:dyDescent="0.2">
      <c r="A383" s="43" t="s">
        <v>44</v>
      </c>
      <c r="B383" s="42" t="s">
        <v>58</v>
      </c>
      <c r="D383" s="41"/>
      <c r="E383" s="40"/>
      <c r="F383" s="40"/>
    </row>
    <row r="384" spans="1:249" x14ac:dyDescent="0.2">
      <c r="A384" s="39"/>
      <c r="B384" s="39" t="s">
        <v>42</v>
      </c>
      <c r="D384" s="39"/>
      <c r="E384" s="39"/>
      <c r="F384" s="39"/>
    </row>
    <row r="385" spans="1:246" ht="7.5" customHeight="1" thickBot="1" x14ac:dyDescent="0.25">
      <c r="A385" s="38"/>
      <c r="B385" s="61"/>
      <c r="C385" s="38"/>
      <c r="D385" s="38"/>
      <c r="E385" s="38"/>
      <c r="F385" s="38"/>
    </row>
    <row r="386" spans="1:246" s="63" customFormat="1" ht="26.25" thickBot="1" x14ac:dyDescent="0.25">
      <c r="A386" s="37" t="s">
        <v>41</v>
      </c>
      <c r="B386" s="36" t="s">
        <v>40</v>
      </c>
      <c r="C386" s="36" t="s">
        <v>50</v>
      </c>
      <c r="D386" s="36" t="s">
        <v>38</v>
      </c>
      <c r="E386" s="36" t="s">
        <v>37</v>
      </c>
      <c r="F386" s="36" t="s">
        <v>4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1"/>
      <c r="T386" s="1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  <c r="EI386" s="35"/>
      <c r="EJ386" s="35"/>
      <c r="EK386" s="35"/>
      <c r="EL386" s="35"/>
      <c r="EM386" s="35"/>
      <c r="EN386" s="35"/>
      <c r="EO386" s="35"/>
      <c r="EP386" s="35"/>
      <c r="EQ386" s="35"/>
      <c r="ER386" s="35"/>
      <c r="ES386" s="35"/>
      <c r="ET386" s="35"/>
      <c r="EU386" s="35"/>
      <c r="EV386" s="35"/>
      <c r="EW386" s="35"/>
      <c r="EX386" s="35"/>
      <c r="EY386" s="35"/>
      <c r="EZ386" s="35"/>
      <c r="FA386" s="35"/>
      <c r="FB386" s="35"/>
      <c r="FC386" s="35"/>
      <c r="FD386" s="35"/>
      <c r="FE386" s="35"/>
      <c r="FF386" s="35"/>
      <c r="FG386" s="35"/>
      <c r="FH386" s="35"/>
      <c r="FI386" s="35"/>
      <c r="FJ386" s="35"/>
      <c r="FK386" s="35"/>
      <c r="FL386" s="35"/>
      <c r="FM386" s="35"/>
      <c r="FN386" s="35"/>
      <c r="FO386" s="35"/>
      <c r="FP386" s="35"/>
      <c r="FQ386" s="35"/>
      <c r="FR386" s="35"/>
      <c r="FS386" s="35"/>
      <c r="FT386" s="35"/>
      <c r="FU386" s="35"/>
      <c r="FV386" s="35"/>
      <c r="FW386" s="35"/>
      <c r="FX386" s="35"/>
      <c r="FY386" s="35"/>
      <c r="FZ386" s="35"/>
      <c r="GA386" s="35"/>
      <c r="GB386" s="35"/>
      <c r="GC386" s="35"/>
      <c r="GD386" s="35"/>
      <c r="GE386" s="35"/>
      <c r="GF386" s="35"/>
      <c r="GG386" s="35"/>
      <c r="GH386" s="35"/>
      <c r="GI386" s="35"/>
      <c r="GJ386" s="35"/>
      <c r="GK386" s="35"/>
      <c r="GL386" s="35"/>
      <c r="GM386" s="35"/>
      <c r="GN386" s="35"/>
      <c r="GO386" s="35"/>
      <c r="GP386" s="35"/>
      <c r="GQ386" s="35"/>
      <c r="GR386" s="35"/>
      <c r="GS386" s="35"/>
      <c r="GT386" s="35"/>
      <c r="GU386" s="35"/>
      <c r="GV386" s="35"/>
      <c r="GW386" s="35"/>
      <c r="GX386" s="35"/>
      <c r="GY386" s="35"/>
      <c r="GZ386" s="35"/>
      <c r="HA386" s="35"/>
      <c r="HB386" s="35"/>
      <c r="HC386" s="35"/>
      <c r="HD386" s="35"/>
      <c r="HE386" s="35"/>
      <c r="HF386" s="35"/>
      <c r="HG386" s="35"/>
      <c r="HH386" s="35"/>
      <c r="HI386" s="35"/>
      <c r="HJ386" s="35"/>
      <c r="HK386" s="35"/>
      <c r="HL386" s="35"/>
      <c r="HM386" s="35"/>
      <c r="HN386" s="35"/>
      <c r="HO386" s="35"/>
      <c r="HP386" s="35"/>
      <c r="HQ386" s="35"/>
      <c r="HR386" s="35"/>
      <c r="HS386" s="35"/>
      <c r="HT386" s="35"/>
      <c r="HU386" s="35"/>
      <c r="HV386" s="35"/>
      <c r="HW386" s="35"/>
      <c r="HX386" s="35"/>
      <c r="HY386" s="35"/>
      <c r="HZ386" s="35"/>
      <c r="IA386" s="35"/>
      <c r="IB386" s="35"/>
      <c r="IC386" s="35"/>
      <c r="ID386" s="35"/>
      <c r="IE386" s="35"/>
      <c r="IF386" s="35"/>
      <c r="IG386" s="35"/>
      <c r="IH386" s="35"/>
      <c r="II386" s="35"/>
      <c r="IJ386" s="35"/>
      <c r="IK386" s="35"/>
      <c r="IL386" s="35"/>
    </row>
    <row r="387" spans="1:246" s="5" customFormat="1" ht="11.25" customHeight="1" x14ac:dyDescent="0.2">
      <c r="A387" s="21" t="s">
        <v>36</v>
      </c>
      <c r="B387" s="20" t="s">
        <v>5</v>
      </c>
      <c r="C387" s="51" t="s">
        <v>5</v>
      </c>
      <c r="D387" s="20">
        <v>217</v>
      </c>
      <c r="E387" s="20" t="s">
        <v>5</v>
      </c>
      <c r="F387" s="20">
        <f>SUM(B387:E387)</f>
        <v>217</v>
      </c>
      <c r="S387" s="1"/>
      <c r="T387" s="1"/>
    </row>
    <row r="388" spans="1:246" s="5" customFormat="1" ht="11.25" customHeight="1" x14ac:dyDescent="0.2">
      <c r="A388" s="18" t="s">
        <v>23</v>
      </c>
      <c r="B388" s="16">
        <v>1350</v>
      </c>
      <c r="C388" s="52" t="s">
        <v>5</v>
      </c>
      <c r="D388" s="16">
        <v>1699</v>
      </c>
      <c r="E388" s="17" t="s">
        <v>5</v>
      </c>
      <c r="F388" s="17">
        <f>SUM(B388:E388)</f>
        <v>3049</v>
      </c>
      <c r="S388" s="1"/>
      <c r="T388" s="1"/>
    </row>
    <row r="389" spans="1:246" s="5" customFormat="1" ht="11.25" customHeight="1" thickBot="1" x14ac:dyDescent="0.25">
      <c r="A389" s="21" t="s">
        <v>34</v>
      </c>
      <c r="B389" s="20" t="s">
        <v>5</v>
      </c>
      <c r="C389" s="51" t="s">
        <v>5</v>
      </c>
      <c r="D389" s="20" t="s">
        <v>5</v>
      </c>
      <c r="E389" s="20">
        <v>1</v>
      </c>
      <c r="F389" s="20">
        <f>SUM(B389:E389)</f>
        <v>1</v>
      </c>
      <c r="S389" s="1"/>
      <c r="T389" s="1"/>
    </row>
    <row r="390" spans="1:246" s="5" customFormat="1" ht="11.25" customHeight="1" thickBot="1" x14ac:dyDescent="0.25">
      <c r="A390" s="18" t="s">
        <v>57</v>
      </c>
      <c r="B390" s="17">
        <v>1</v>
      </c>
      <c r="C390" s="52" t="s">
        <v>5</v>
      </c>
      <c r="D390" s="17" t="s">
        <v>5</v>
      </c>
      <c r="E390" s="17" t="s">
        <v>5</v>
      </c>
      <c r="F390" s="17">
        <f>SUM(B390:E390)</f>
        <v>1</v>
      </c>
      <c r="S390" s="66" t="s">
        <v>25</v>
      </c>
      <c r="T390" s="65"/>
    </row>
    <row r="391" spans="1:246" s="5" customFormat="1" ht="11.25" customHeight="1" x14ac:dyDescent="0.2">
      <c r="A391" s="21" t="s">
        <v>33</v>
      </c>
      <c r="B391" s="20" t="s">
        <v>5</v>
      </c>
      <c r="C391" s="51" t="s">
        <v>5</v>
      </c>
      <c r="D391" s="20">
        <v>55</v>
      </c>
      <c r="E391" s="20">
        <v>41</v>
      </c>
      <c r="F391" s="20">
        <f>SUM(B391:E391)</f>
        <v>96</v>
      </c>
      <c r="S391" s="31" t="s">
        <v>12</v>
      </c>
      <c r="T391" s="30">
        <f>F399</f>
        <v>15575</v>
      </c>
    </row>
    <row r="392" spans="1:246" s="5" customFormat="1" ht="11.25" customHeight="1" x14ac:dyDescent="0.2">
      <c r="A392" s="18" t="s">
        <v>32</v>
      </c>
      <c r="B392" s="17" t="s">
        <v>5</v>
      </c>
      <c r="C392" s="52" t="s">
        <v>5</v>
      </c>
      <c r="D392" s="17">
        <v>119</v>
      </c>
      <c r="E392" s="17" t="s">
        <v>5</v>
      </c>
      <c r="F392" s="17">
        <f>SUM(B392:E392)</f>
        <v>119</v>
      </c>
      <c r="S392" s="29" t="s">
        <v>23</v>
      </c>
      <c r="T392" s="28">
        <f>F388</f>
        <v>3049</v>
      </c>
    </row>
    <row r="393" spans="1:246" s="5" customFormat="1" ht="11.25" customHeight="1" x14ac:dyDescent="0.2">
      <c r="A393" s="21" t="s">
        <v>31</v>
      </c>
      <c r="B393" s="20" t="s">
        <v>5</v>
      </c>
      <c r="C393" s="51" t="s">
        <v>5</v>
      </c>
      <c r="D393" s="20">
        <v>197</v>
      </c>
      <c r="E393" s="20" t="s">
        <v>5</v>
      </c>
      <c r="F393" s="20">
        <f>SUM(B393:E393)</f>
        <v>197</v>
      </c>
      <c r="S393" s="29" t="s">
        <v>22</v>
      </c>
      <c r="T393" s="28">
        <f>F395</f>
        <v>2603</v>
      </c>
    </row>
    <row r="394" spans="1:246" s="5" customFormat="1" ht="11.25" customHeight="1" x14ac:dyDescent="0.2">
      <c r="A394" s="18" t="s">
        <v>19</v>
      </c>
      <c r="B394" s="17">
        <v>372</v>
      </c>
      <c r="C394" s="52" t="s">
        <v>5</v>
      </c>
      <c r="D394" s="17" t="s">
        <v>5</v>
      </c>
      <c r="E394" s="17" t="s">
        <v>5</v>
      </c>
      <c r="F394" s="17">
        <f>SUM(B394:E394)</f>
        <v>372</v>
      </c>
      <c r="S394" s="29" t="s">
        <v>14</v>
      </c>
      <c r="T394" s="28">
        <f>F398</f>
        <v>1386</v>
      </c>
    </row>
    <row r="395" spans="1:246" s="5" customFormat="1" ht="11.25" customHeight="1" x14ac:dyDescent="0.2">
      <c r="A395" s="21" t="s">
        <v>22</v>
      </c>
      <c r="B395" s="19">
        <v>2389</v>
      </c>
      <c r="C395" s="51" t="s">
        <v>5</v>
      </c>
      <c r="D395" s="19">
        <v>214</v>
      </c>
      <c r="E395" s="20" t="s">
        <v>5</v>
      </c>
      <c r="F395" s="20">
        <f>SUM(B395:E395)</f>
        <v>2603</v>
      </c>
      <c r="S395" s="29" t="s">
        <v>9</v>
      </c>
      <c r="T395" s="28">
        <f>F400</f>
        <v>743</v>
      </c>
    </row>
    <row r="396" spans="1:246" s="5" customFormat="1" ht="11.25" customHeight="1" x14ac:dyDescent="0.2">
      <c r="A396" s="18" t="s">
        <v>56</v>
      </c>
      <c r="B396" s="17" t="s">
        <v>5</v>
      </c>
      <c r="C396" s="52" t="s">
        <v>5</v>
      </c>
      <c r="D396" s="17" t="s">
        <v>5</v>
      </c>
      <c r="E396" s="16" t="s">
        <v>7</v>
      </c>
      <c r="F396" s="16" t="s">
        <v>7</v>
      </c>
      <c r="S396" s="27" t="s">
        <v>17</v>
      </c>
      <c r="T396" s="26">
        <f>F403</f>
        <v>0</v>
      </c>
    </row>
    <row r="397" spans="1:246" s="5" customFormat="1" ht="11.25" customHeight="1" thickBot="1" x14ac:dyDescent="0.25">
      <c r="A397" s="21" t="s">
        <v>16</v>
      </c>
      <c r="B397" s="20" t="s">
        <v>5</v>
      </c>
      <c r="C397" s="51" t="s">
        <v>5</v>
      </c>
      <c r="D397" s="20">
        <v>94</v>
      </c>
      <c r="E397" s="20" t="s">
        <v>5</v>
      </c>
      <c r="F397" s="20">
        <f>SUM(B397:E397)</f>
        <v>94</v>
      </c>
      <c r="S397" s="25" t="s">
        <v>15</v>
      </c>
      <c r="T397" s="24">
        <f>F407-(SUM(T391:T396))</f>
        <v>1096</v>
      </c>
    </row>
    <row r="398" spans="1:246" s="5" customFormat="1" ht="11.25" customHeight="1" x14ac:dyDescent="0.2">
      <c r="A398" s="18" t="s">
        <v>14</v>
      </c>
      <c r="B398" s="16">
        <v>1386</v>
      </c>
      <c r="C398" s="52" t="s">
        <v>5</v>
      </c>
      <c r="D398" s="17" t="s">
        <v>5</v>
      </c>
      <c r="E398" s="17" t="s">
        <v>5</v>
      </c>
      <c r="F398" s="17">
        <f>SUM(B398:E398)</f>
        <v>1386</v>
      </c>
    </row>
    <row r="399" spans="1:246" s="5" customFormat="1" ht="11.25" customHeight="1" x14ac:dyDescent="0.2">
      <c r="A399" s="58" t="s">
        <v>12</v>
      </c>
      <c r="B399" s="56">
        <v>14716</v>
      </c>
      <c r="C399" s="51"/>
      <c r="D399" s="56">
        <v>825</v>
      </c>
      <c r="E399" s="56">
        <v>22</v>
      </c>
      <c r="F399" s="67">
        <v>15575</v>
      </c>
    </row>
    <row r="400" spans="1:246" s="5" customFormat="1" ht="11.25" customHeight="1" x14ac:dyDescent="0.2">
      <c r="A400" s="18" t="s">
        <v>9</v>
      </c>
      <c r="B400" s="17">
        <v>743</v>
      </c>
      <c r="C400" s="52" t="s">
        <v>5</v>
      </c>
      <c r="D400" s="17" t="s">
        <v>5</v>
      </c>
      <c r="E400" s="17" t="s">
        <v>5</v>
      </c>
      <c r="F400" s="17">
        <f>SUM(B400:E400)</f>
        <v>743</v>
      </c>
    </row>
    <row r="401" spans="1:249" s="5" customFormat="1" ht="11.25" customHeight="1" x14ac:dyDescent="0.2">
      <c r="A401" s="21" t="s">
        <v>8</v>
      </c>
      <c r="B401" s="20" t="s">
        <v>5</v>
      </c>
      <c r="C401" s="51" t="s">
        <v>5</v>
      </c>
      <c r="D401" s="20" t="s">
        <v>5</v>
      </c>
      <c r="E401" s="19" t="s">
        <v>7</v>
      </c>
      <c r="F401" s="19" t="s">
        <v>7</v>
      </c>
    </row>
    <row r="402" spans="1:249" s="5" customFormat="1" ht="11.25" customHeight="1" x14ac:dyDescent="0.2">
      <c r="A402" s="18"/>
      <c r="B402" s="17"/>
      <c r="C402" s="52"/>
      <c r="D402" s="17"/>
      <c r="E402" s="16"/>
      <c r="F402" s="17"/>
      <c r="S402" s="34"/>
      <c r="T402" s="34"/>
    </row>
    <row r="403" spans="1:249" s="5" customFormat="1" ht="11.25" customHeight="1" x14ac:dyDescent="0.2">
      <c r="A403" s="21" t="s">
        <v>17</v>
      </c>
      <c r="B403" s="20"/>
      <c r="C403" s="51" t="s">
        <v>5</v>
      </c>
      <c r="D403" s="20" t="s">
        <v>5</v>
      </c>
      <c r="E403" s="20" t="s">
        <v>5</v>
      </c>
      <c r="F403" s="20">
        <v>0</v>
      </c>
    </row>
    <row r="404" spans="1:249" s="5" customFormat="1" ht="11.25" customHeight="1" x14ac:dyDescent="0.2">
      <c r="A404" s="18"/>
      <c r="B404" s="17"/>
      <c r="C404" s="52"/>
      <c r="D404" s="17"/>
      <c r="E404" s="17"/>
      <c r="F404" s="17"/>
    </row>
    <row r="405" spans="1:249" s="5" customFormat="1" ht="11.25" customHeight="1" x14ac:dyDescent="0.2">
      <c r="A405" s="21" t="s">
        <v>52</v>
      </c>
      <c r="B405" s="20" t="s">
        <v>5</v>
      </c>
      <c r="C405" s="51" t="s">
        <v>5</v>
      </c>
      <c r="D405" s="20" t="s">
        <v>5</v>
      </c>
      <c r="E405" s="20" t="s">
        <v>5</v>
      </c>
      <c r="F405" s="20" t="s">
        <v>5</v>
      </c>
    </row>
    <row r="406" spans="1:249" s="5" customFormat="1" ht="11.25" customHeight="1" thickBot="1" x14ac:dyDescent="0.25">
      <c r="A406" s="50"/>
      <c r="B406" s="47"/>
      <c r="C406" s="49"/>
      <c r="D406" s="47"/>
      <c r="E406" s="47"/>
      <c r="F406" s="47"/>
    </row>
    <row r="407" spans="1:249" s="5" customFormat="1" ht="11.25" customHeight="1" thickBot="1" x14ac:dyDescent="0.25">
      <c r="A407" s="48" t="s">
        <v>4</v>
      </c>
      <c r="B407" s="46">
        <v>20958</v>
      </c>
      <c r="C407" s="47" t="s">
        <v>5</v>
      </c>
      <c r="D407" s="46">
        <v>3419</v>
      </c>
      <c r="E407" s="46">
        <v>64</v>
      </c>
      <c r="F407" s="47">
        <v>24452</v>
      </c>
    </row>
    <row r="408" spans="1:249" ht="7.5" customHeight="1" x14ac:dyDescent="0.2">
      <c r="A408" s="45"/>
      <c r="B408" s="45"/>
      <c r="C408" s="45"/>
      <c r="D408" s="45"/>
      <c r="E408" s="45"/>
      <c r="F408" s="45"/>
    </row>
    <row r="409" spans="1:249" ht="11.25" customHeight="1" x14ac:dyDescent="0.2">
      <c r="A409" s="5" t="s">
        <v>3</v>
      </c>
      <c r="C409" s="8"/>
      <c r="D409" s="10"/>
      <c r="E409" s="9"/>
      <c r="F409" s="8"/>
    </row>
    <row r="410" spans="1:249" ht="7.5" customHeight="1" x14ac:dyDescent="0.2"/>
    <row r="411" spans="1:249" s="2" customFormat="1" ht="11.25" customHeight="1" x14ac:dyDescent="0.2">
      <c r="A411" s="5" t="s">
        <v>1</v>
      </c>
      <c r="B411" s="4" t="s">
        <v>0</v>
      </c>
      <c r="C411" s="4"/>
      <c r="D411" s="1"/>
      <c r="F411" s="1"/>
      <c r="G411" s="1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</row>
    <row r="415" spans="1:249" ht="15.75" x14ac:dyDescent="0.2">
      <c r="A415" s="43" t="s">
        <v>44</v>
      </c>
      <c r="B415" s="42" t="s">
        <v>55</v>
      </c>
      <c r="D415" s="41"/>
      <c r="E415" s="40"/>
      <c r="F415" s="40"/>
    </row>
    <row r="416" spans="1:249" x14ac:dyDescent="0.2">
      <c r="A416" s="39"/>
      <c r="B416" s="39" t="s">
        <v>42</v>
      </c>
      <c r="D416" s="39"/>
      <c r="E416" s="39"/>
      <c r="F416" s="39"/>
    </row>
    <row r="417" spans="1:246" ht="7.5" customHeight="1" thickBot="1" x14ac:dyDescent="0.25">
      <c r="A417" s="38"/>
      <c r="B417" s="61"/>
      <c r="C417" s="38"/>
      <c r="D417" s="38"/>
      <c r="E417" s="38"/>
      <c r="F417" s="38"/>
    </row>
    <row r="418" spans="1:246" s="63" customFormat="1" ht="26.25" thickBot="1" x14ac:dyDescent="0.25">
      <c r="A418" s="37" t="s">
        <v>41</v>
      </c>
      <c r="B418" s="36" t="s">
        <v>40</v>
      </c>
      <c r="C418" s="36" t="s">
        <v>50</v>
      </c>
      <c r="D418" s="36" t="s">
        <v>38</v>
      </c>
      <c r="E418" s="36" t="s">
        <v>37</v>
      </c>
      <c r="F418" s="36" t="s">
        <v>4</v>
      </c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1"/>
      <c r="T418" s="1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  <c r="DB418" s="35"/>
      <c r="DC418" s="35"/>
      <c r="DD418" s="35"/>
      <c r="DE418" s="35"/>
      <c r="DF418" s="35"/>
      <c r="DG418" s="35"/>
      <c r="DH418" s="35"/>
      <c r="DI418" s="35"/>
      <c r="DJ418" s="35"/>
      <c r="DK418" s="35"/>
      <c r="DL418" s="35"/>
      <c r="DM418" s="35"/>
      <c r="DN418" s="35"/>
      <c r="DO418" s="35"/>
      <c r="DP418" s="35"/>
      <c r="DQ418" s="35"/>
      <c r="DR418" s="35"/>
      <c r="DS418" s="35"/>
      <c r="DT418" s="35"/>
      <c r="DU418" s="35"/>
      <c r="DV418" s="35"/>
      <c r="DW418" s="35"/>
      <c r="DX418" s="35"/>
      <c r="DY418" s="35"/>
      <c r="DZ418" s="35"/>
      <c r="EA418" s="35"/>
      <c r="EB418" s="35"/>
      <c r="EC418" s="35"/>
      <c r="ED418" s="35"/>
      <c r="EE418" s="35"/>
      <c r="EF418" s="35"/>
      <c r="EG418" s="35"/>
      <c r="EH418" s="35"/>
      <c r="EI418" s="35"/>
      <c r="EJ418" s="35"/>
      <c r="EK418" s="35"/>
      <c r="EL418" s="35"/>
      <c r="EM418" s="35"/>
      <c r="EN418" s="35"/>
      <c r="EO418" s="35"/>
      <c r="EP418" s="35"/>
      <c r="EQ418" s="35"/>
      <c r="ER418" s="35"/>
      <c r="ES418" s="35"/>
      <c r="ET418" s="35"/>
      <c r="EU418" s="35"/>
      <c r="EV418" s="35"/>
      <c r="EW418" s="35"/>
      <c r="EX418" s="35"/>
      <c r="EY418" s="35"/>
      <c r="EZ418" s="35"/>
      <c r="FA418" s="35"/>
      <c r="FB418" s="35"/>
      <c r="FC418" s="35"/>
      <c r="FD418" s="35"/>
      <c r="FE418" s="35"/>
      <c r="FF418" s="35"/>
      <c r="FG418" s="35"/>
      <c r="FH418" s="35"/>
      <c r="FI418" s="35"/>
      <c r="FJ418" s="35"/>
      <c r="FK418" s="35"/>
      <c r="FL418" s="35"/>
      <c r="FM418" s="35"/>
      <c r="FN418" s="35"/>
      <c r="FO418" s="35"/>
      <c r="FP418" s="35"/>
      <c r="FQ418" s="35"/>
      <c r="FR418" s="35"/>
      <c r="FS418" s="35"/>
      <c r="FT418" s="35"/>
      <c r="FU418" s="35"/>
      <c r="FV418" s="35"/>
      <c r="FW418" s="35"/>
      <c r="FX418" s="35"/>
      <c r="FY418" s="35"/>
      <c r="FZ418" s="35"/>
      <c r="GA418" s="35"/>
      <c r="GB418" s="35"/>
      <c r="GC418" s="35"/>
      <c r="GD418" s="35"/>
      <c r="GE418" s="35"/>
      <c r="GF418" s="35"/>
      <c r="GG418" s="35"/>
      <c r="GH418" s="35"/>
      <c r="GI418" s="35"/>
      <c r="GJ418" s="35"/>
      <c r="GK418" s="35"/>
      <c r="GL418" s="35"/>
      <c r="GM418" s="35"/>
      <c r="GN418" s="35"/>
      <c r="GO418" s="35"/>
      <c r="GP418" s="35"/>
      <c r="GQ418" s="35"/>
      <c r="GR418" s="35"/>
      <c r="GS418" s="35"/>
      <c r="GT418" s="35"/>
      <c r="GU418" s="35"/>
      <c r="GV418" s="35"/>
      <c r="GW418" s="35"/>
      <c r="GX418" s="35"/>
      <c r="GY418" s="35"/>
      <c r="GZ418" s="35"/>
      <c r="HA418" s="35"/>
      <c r="HB418" s="35"/>
      <c r="HC418" s="35"/>
      <c r="HD418" s="35"/>
      <c r="HE418" s="35"/>
      <c r="HF418" s="35"/>
      <c r="HG418" s="35"/>
      <c r="HH418" s="35"/>
      <c r="HI418" s="35"/>
      <c r="HJ418" s="35"/>
      <c r="HK418" s="35"/>
      <c r="HL418" s="35"/>
      <c r="HM418" s="35"/>
      <c r="HN418" s="35"/>
      <c r="HO418" s="35"/>
      <c r="HP418" s="35"/>
      <c r="HQ418" s="35"/>
      <c r="HR418" s="35"/>
      <c r="HS418" s="35"/>
      <c r="HT418" s="35"/>
      <c r="HU418" s="35"/>
      <c r="HV418" s="35"/>
      <c r="HW418" s="35"/>
      <c r="HX418" s="35"/>
      <c r="HY418" s="35"/>
      <c r="HZ418" s="35"/>
      <c r="IA418" s="35"/>
      <c r="IB418" s="35"/>
      <c r="IC418" s="35"/>
      <c r="ID418" s="35"/>
      <c r="IE418" s="35"/>
      <c r="IF418" s="35"/>
      <c r="IG418" s="35"/>
      <c r="IH418" s="35"/>
      <c r="II418" s="35"/>
      <c r="IJ418" s="35"/>
      <c r="IK418" s="35"/>
      <c r="IL418" s="35"/>
    </row>
    <row r="419" spans="1:246" s="5" customFormat="1" ht="11.25" customHeight="1" x14ac:dyDescent="0.2">
      <c r="A419" s="18" t="s">
        <v>36</v>
      </c>
      <c r="B419" s="17" t="s">
        <v>5</v>
      </c>
      <c r="C419" s="52" t="s">
        <v>5</v>
      </c>
      <c r="D419" s="17">
        <v>205</v>
      </c>
      <c r="E419" s="17" t="s">
        <v>5</v>
      </c>
      <c r="F419" s="17">
        <f>SUM(B419:E419)</f>
        <v>205</v>
      </c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1"/>
      <c r="T419" s="1"/>
    </row>
    <row r="420" spans="1:246" s="5" customFormat="1" ht="11.25" customHeight="1" x14ac:dyDescent="0.2">
      <c r="A420" s="21" t="s">
        <v>23</v>
      </c>
      <c r="B420" s="19">
        <v>1170</v>
      </c>
      <c r="C420" s="51" t="s">
        <v>5</v>
      </c>
      <c r="D420" s="19">
        <v>1982</v>
      </c>
      <c r="E420" s="19">
        <v>1</v>
      </c>
      <c r="F420" s="20">
        <f>SUM(B420:E420)</f>
        <v>3153</v>
      </c>
      <c r="S420" s="1"/>
      <c r="T420" s="1"/>
    </row>
    <row r="421" spans="1:246" s="5" customFormat="1" ht="11.25" customHeight="1" x14ac:dyDescent="0.2">
      <c r="A421" s="18" t="s">
        <v>34</v>
      </c>
      <c r="B421" s="17" t="s">
        <v>5</v>
      </c>
      <c r="C421" s="52" t="s">
        <v>5</v>
      </c>
      <c r="D421" s="17" t="s">
        <v>5</v>
      </c>
      <c r="E421" s="16">
        <v>1</v>
      </c>
      <c r="F421" s="17">
        <f>SUM(B421:E421)</f>
        <v>1</v>
      </c>
      <c r="S421" s="1"/>
      <c r="T421" s="1"/>
    </row>
    <row r="422" spans="1:246" s="5" customFormat="1" ht="11.25" customHeight="1" x14ac:dyDescent="0.2">
      <c r="A422" s="21" t="s">
        <v>33</v>
      </c>
      <c r="B422" s="20" t="s">
        <v>5</v>
      </c>
      <c r="C422" s="51" t="s">
        <v>5</v>
      </c>
      <c r="D422" s="20">
        <v>84</v>
      </c>
      <c r="E422" s="19">
        <v>8</v>
      </c>
      <c r="F422" s="20">
        <f>SUM(B422:E422)</f>
        <v>92</v>
      </c>
      <c r="S422" s="1"/>
      <c r="T422" s="1"/>
    </row>
    <row r="423" spans="1:246" s="5" customFormat="1" ht="11.25" customHeight="1" x14ac:dyDescent="0.2">
      <c r="A423" s="18" t="s">
        <v>32</v>
      </c>
      <c r="B423" s="17" t="s">
        <v>5</v>
      </c>
      <c r="C423" s="52" t="s">
        <v>5</v>
      </c>
      <c r="D423" s="17">
        <v>106</v>
      </c>
      <c r="E423" s="17" t="s">
        <v>5</v>
      </c>
      <c r="F423" s="17">
        <f>SUM(B423:E423)</f>
        <v>106</v>
      </c>
      <c r="S423" s="35"/>
      <c r="T423" s="35"/>
    </row>
    <row r="424" spans="1:246" s="5" customFormat="1" ht="11.25" customHeight="1" x14ac:dyDescent="0.2">
      <c r="A424" s="21" t="s">
        <v>31</v>
      </c>
      <c r="B424" s="20" t="s">
        <v>5</v>
      </c>
      <c r="C424" s="51" t="s">
        <v>5</v>
      </c>
      <c r="D424" s="20">
        <v>164</v>
      </c>
      <c r="E424" s="20" t="s">
        <v>5</v>
      </c>
      <c r="F424" s="20">
        <f>SUM(B424:E424)</f>
        <v>164</v>
      </c>
      <c r="S424" s="34"/>
      <c r="T424" s="34"/>
    </row>
    <row r="425" spans="1:246" s="5" customFormat="1" ht="11.25" customHeight="1" x14ac:dyDescent="0.2">
      <c r="A425" s="18" t="s">
        <v>29</v>
      </c>
      <c r="B425" s="17" t="s">
        <v>5</v>
      </c>
      <c r="C425" s="52" t="s">
        <v>5</v>
      </c>
      <c r="D425" s="17" t="s">
        <v>5</v>
      </c>
      <c r="E425" s="16" t="s">
        <v>7</v>
      </c>
      <c r="F425" s="16" t="s">
        <v>7</v>
      </c>
    </row>
    <row r="426" spans="1:246" s="5" customFormat="1" ht="11.25" customHeight="1" x14ac:dyDescent="0.2">
      <c r="A426" s="21" t="s">
        <v>19</v>
      </c>
      <c r="B426" s="20">
        <v>389</v>
      </c>
      <c r="C426" s="51" t="s">
        <v>5</v>
      </c>
      <c r="D426" s="20" t="s">
        <v>5</v>
      </c>
      <c r="E426" s="20" t="s">
        <v>5</v>
      </c>
      <c r="F426" s="20">
        <f>SUM(B426:E426)</f>
        <v>389</v>
      </c>
    </row>
    <row r="427" spans="1:246" s="5" customFormat="1" ht="11.25" customHeight="1" x14ac:dyDescent="0.2">
      <c r="A427" s="18" t="s">
        <v>46</v>
      </c>
      <c r="B427" s="17" t="s">
        <v>5</v>
      </c>
      <c r="C427" s="52" t="s">
        <v>5</v>
      </c>
      <c r="D427" s="17">
        <v>31</v>
      </c>
      <c r="E427" s="17" t="s">
        <v>5</v>
      </c>
      <c r="F427" s="17">
        <f>SUM(B427:E427)</f>
        <v>31</v>
      </c>
    </row>
    <row r="428" spans="1:246" s="5" customFormat="1" ht="11.25" customHeight="1" thickBot="1" x14ac:dyDescent="0.25">
      <c r="A428" s="21" t="s">
        <v>22</v>
      </c>
      <c r="B428" s="19">
        <v>2640</v>
      </c>
      <c r="C428" s="51" t="s">
        <v>5</v>
      </c>
      <c r="D428" s="19">
        <v>208</v>
      </c>
      <c r="E428" s="20" t="s">
        <v>5</v>
      </c>
      <c r="F428" s="20">
        <f>SUM(B428:E428)</f>
        <v>2848</v>
      </c>
    </row>
    <row r="429" spans="1:246" s="5" customFormat="1" ht="11.25" customHeight="1" thickBot="1" x14ac:dyDescent="0.25">
      <c r="A429" s="18" t="s">
        <v>16</v>
      </c>
      <c r="B429" s="17" t="s">
        <v>5</v>
      </c>
      <c r="C429" s="52" t="s">
        <v>5</v>
      </c>
      <c r="D429" s="17">
        <v>113</v>
      </c>
      <c r="E429" s="17" t="s">
        <v>5</v>
      </c>
      <c r="F429" s="17">
        <f>SUM(B429:E429)</f>
        <v>113</v>
      </c>
      <c r="S429" s="33" t="s">
        <v>25</v>
      </c>
      <c r="T429" s="32"/>
    </row>
    <row r="430" spans="1:246" s="5" customFormat="1" ht="11.25" customHeight="1" x14ac:dyDescent="0.2">
      <c r="A430" s="21" t="s">
        <v>14</v>
      </c>
      <c r="B430" s="19">
        <v>1224</v>
      </c>
      <c r="C430" s="51" t="s">
        <v>5</v>
      </c>
      <c r="D430" s="20" t="s">
        <v>5</v>
      </c>
      <c r="E430" s="20" t="s">
        <v>5</v>
      </c>
      <c r="F430" s="20">
        <f>SUM(B430:E430)</f>
        <v>1224</v>
      </c>
      <c r="S430" s="31" t="s">
        <v>12</v>
      </c>
      <c r="T430" s="30">
        <f>F432</f>
        <v>15186</v>
      </c>
    </row>
    <row r="431" spans="1:246" s="5" customFormat="1" ht="11.25" customHeight="1" x14ac:dyDescent="0.2">
      <c r="A431" s="18" t="s">
        <v>13</v>
      </c>
      <c r="B431" s="17" t="s">
        <v>5</v>
      </c>
      <c r="C431" s="52" t="s">
        <v>5</v>
      </c>
      <c r="D431" s="17">
        <v>42</v>
      </c>
      <c r="E431" s="17" t="s">
        <v>5</v>
      </c>
      <c r="F431" s="17">
        <f>SUM(B431:E431)</f>
        <v>42</v>
      </c>
      <c r="S431" s="29" t="s">
        <v>23</v>
      </c>
      <c r="T431" s="28">
        <f>F420</f>
        <v>3153</v>
      </c>
    </row>
    <row r="432" spans="1:246" s="5" customFormat="1" ht="11.25" customHeight="1" x14ac:dyDescent="0.2">
      <c r="A432" s="58" t="s">
        <v>12</v>
      </c>
      <c r="B432" s="56">
        <v>14469</v>
      </c>
      <c r="C432" s="51" t="s">
        <v>5</v>
      </c>
      <c r="D432" s="56">
        <v>682</v>
      </c>
      <c r="E432" s="56">
        <v>35</v>
      </c>
      <c r="F432" s="64">
        <f>SUM(B432:E432)</f>
        <v>15186</v>
      </c>
      <c r="S432" s="29" t="s">
        <v>22</v>
      </c>
      <c r="T432" s="28">
        <f>F428</f>
        <v>2848</v>
      </c>
    </row>
    <row r="433" spans="1:249" s="5" customFormat="1" ht="11.25" customHeight="1" x14ac:dyDescent="0.2">
      <c r="A433" s="18" t="s">
        <v>9</v>
      </c>
      <c r="B433" s="17">
        <v>798</v>
      </c>
      <c r="C433" s="52" t="s">
        <v>5</v>
      </c>
      <c r="D433" s="17">
        <v>27</v>
      </c>
      <c r="E433" s="17" t="s">
        <v>5</v>
      </c>
      <c r="F433" s="17">
        <f>SUM(B433:E433)</f>
        <v>825</v>
      </c>
      <c r="S433" s="29" t="s">
        <v>14</v>
      </c>
      <c r="T433" s="28">
        <f>F430</f>
        <v>1224</v>
      </c>
    </row>
    <row r="434" spans="1:249" s="5" customFormat="1" ht="11.25" customHeight="1" x14ac:dyDescent="0.2">
      <c r="A434" s="21" t="s">
        <v>8</v>
      </c>
      <c r="B434" s="20" t="s">
        <v>5</v>
      </c>
      <c r="C434" s="51" t="s">
        <v>5</v>
      </c>
      <c r="D434" s="20" t="s">
        <v>5</v>
      </c>
      <c r="E434" s="19" t="s">
        <v>7</v>
      </c>
      <c r="F434" s="19" t="s">
        <v>7</v>
      </c>
      <c r="S434" s="29" t="s">
        <v>9</v>
      </c>
      <c r="T434" s="28">
        <f>F433</f>
        <v>825</v>
      </c>
    </row>
    <row r="435" spans="1:249" s="5" customFormat="1" ht="11.25" customHeight="1" x14ac:dyDescent="0.2">
      <c r="A435" s="18"/>
      <c r="B435" s="17"/>
      <c r="C435" s="52"/>
      <c r="D435" s="17"/>
      <c r="E435" s="16"/>
      <c r="F435" s="17"/>
      <c r="S435" s="27" t="s">
        <v>17</v>
      </c>
      <c r="T435" s="26">
        <f>F436</f>
        <v>55</v>
      </c>
    </row>
    <row r="436" spans="1:249" s="5" customFormat="1" ht="11.25" customHeight="1" thickBot="1" x14ac:dyDescent="0.25">
      <c r="A436" s="21" t="s">
        <v>17</v>
      </c>
      <c r="B436" s="20" t="s">
        <v>5</v>
      </c>
      <c r="C436" s="51" t="s">
        <v>5</v>
      </c>
      <c r="D436" s="20" t="s">
        <v>5</v>
      </c>
      <c r="E436" s="20" t="s">
        <v>5</v>
      </c>
      <c r="F436" s="20">
        <v>55</v>
      </c>
      <c r="S436" s="25" t="s">
        <v>15</v>
      </c>
      <c r="T436" s="24">
        <f>F440-(SUM(T430:T435))</f>
        <v>1228</v>
      </c>
    </row>
    <row r="437" spans="1:249" s="5" customFormat="1" ht="11.25" customHeight="1" x14ac:dyDescent="0.2">
      <c r="A437" s="18"/>
      <c r="B437" s="17"/>
      <c r="C437" s="52"/>
      <c r="D437" s="17"/>
      <c r="E437" s="17"/>
      <c r="F437" s="17"/>
    </row>
    <row r="438" spans="1:249" s="5" customFormat="1" ht="11.25" customHeight="1" x14ac:dyDescent="0.2">
      <c r="A438" s="21" t="s">
        <v>52</v>
      </c>
      <c r="B438" s="20" t="s">
        <v>5</v>
      </c>
      <c r="C438" s="51" t="s">
        <v>5</v>
      </c>
      <c r="D438" s="20" t="s">
        <v>5</v>
      </c>
      <c r="E438" s="20" t="s">
        <v>5</v>
      </c>
      <c r="F438" s="20">
        <v>85</v>
      </c>
    </row>
    <row r="439" spans="1:249" s="5" customFormat="1" ht="11.25" customHeight="1" thickBot="1" x14ac:dyDescent="0.25">
      <c r="A439" s="50"/>
      <c r="B439" s="47"/>
      <c r="C439" s="49"/>
      <c r="D439" s="47"/>
      <c r="E439" s="47"/>
      <c r="F439" s="47"/>
    </row>
    <row r="440" spans="1:249" s="5" customFormat="1" ht="11.25" customHeight="1" thickBot="1" x14ac:dyDescent="0.25">
      <c r="A440" s="48" t="s">
        <v>4</v>
      </c>
      <c r="B440" s="46">
        <f>SUM(B419:B438)</f>
        <v>20690</v>
      </c>
      <c r="C440" s="47" t="s">
        <v>5</v>
      </c>
      <c r="D440" s="46">
        <f>SUM(D419:D438)</f>
        <v>3644</v>
      </c>
      <c r="E440" s="46">
        <f>SUM(E419:E438)</f>
        <v>45</v>
      </c>
      <c r="F440" s="47">
        <f>SUM(F419:F438)</f>
        <v>24519</v>
      </c>
      <c r="S440" s="1"/>
      <c r="T440" s="1"/>
    </row>
    <row r="441" spans="1:249" ht="7.5" customHeight="1" x14ac:dyDescent="0.2">
      <c r="A441" s="45"/>
      <c r="B441" s="45"/>
      <c r="C441" s="45"/>
      <c r="D441" s="45"/>
      <c r="E441" s="45"/>
      <c r="F441" s="45"/>
    </row>
    <row r="442" spans="1:249" ht="11.25" customHeight="1" x14ac:dyDescent="0.2">
      <c r="A442" s="5" t="s">
        <v>3</v>
      </c>
      <c r="C442" s="8"/>
      <c r="D442" s="10"/>
      <c r="E442" s="9"/>
      <c r="F442" s="8"/>
    </row>
    <row r="443" spans="1:249" ht="7.5" customHeight="1" x14ac:dyDescent="0.2"/>
    <row r="444" spans="1:249" s="2" customFormat="1" ht="11.25" customHeight="1" x14ac:dyDescent="0.2">
      <c r="A444" s="5" t="s">
        <v>1</v>
      </c>
      <c r="B444" s="4" t="s">
        <v>0</v>
      </c>
      <c r="C444" s="4"/>
      <c r="D444" s="1"/>
      <c r="F444" s="1"/>
      <c r="G444" s="1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</row>
    <row r="448" spans="1:249" ht="15.75" x14ac:dyDescent="0.2">
      <c r="A448" s="43" t="s">
        <v>44</v>
      </c>
      <c r="B448" s="42" t="s">
        <v>54</v>
      </c>
      <c r="D448" s="41"/>
      <c r="E448" s="40"/>
      <c r="F448" s="40"/>
    </row>
    <row r="449" spans="1:246" x14ac:dyDescent="0.2">
      <c r="A449" s="39"/>
      <c r="B449" s="39" t="s">
        <v>42</v>
      </c>
      <c r="D449" s="39"/>
      <c r="E449" s="39"/>
      <c r="F449" s="39"/>
    </row>
    <row r="450" spans="1:246" ht="7.5" customHeight="1" thickBot="1" x14ac:dyDescent="0.25">
      <c r="A450" s="38"/>
      <c r="B450" s="61"/>
      <c r="C450" s="38"/>
      <c r="D450" s="38"/>
      <c r="E450" s="38"/>
      <c r="F450" s="38"/>
    </row>
    <row r="451" spans="1:246" s="63" customFormat="1" ht="26.25" thickBot="1" x14ac:dyDescent="0.25">
      <c r="A451" s="37" t="s">
        <v>41</v>
      </c>
      <c r="B451" s="36" t="s">
        <v>40</v>
      </c>
      <c r="C451" s="36" t="s">
        <v>50</v>
      </c>
      <c r="D451" s="36" t="s">
        <v>38</v>
      </c>
      <c r="E451" s="36" t="s">
        <v>37</v>
      </c>
      <c r="F451" s="36" t="s">
        <v>4</v>
      </c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1"/>
      <c r="T451" s="1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  <c r="DB451" s="35"/>
      <c r="DC451" s="35"/>
      <c r="DD451" s="35"/>
      <c r="DE451" s="35"/>
      <c r="DF451" s="35"/>
      <c r="DG451" s="35"/>
      <c r="DH451" s="35"/>
      <c r="DI451" s="35"/>
      <c r="DJ451" s="35"/>
      <c r="DK451" s="35"/>
      <c r="DL451" s="35"/>
      <c r="DM451" s="35"/>
      <c r="DN451" s="35"/>
      <c r="DO451" s="35"/>
      <c r="DP451" s="35"/>
      <c r="DQ451" s="35"/>
      <c r="DR451" s="35"/>
      <c r="DS451" s="35"/>
      <c r="DT451" s="35"/>
      <c r="DU451" s="35"/>
      <c r="DV451" s="35"/>
      <c r="DW451" s="35"/>
      <c r="DX451" s="35"/>
      <c r="DY451" s="35"/>
      <c r="DZ451" s="35"/>
      <c r="EA451" s="35"/>
      <c r="EB451" s="35"/>
      <c r="EC451" s="35"/>
      <c r="ED451" s="35"/>
      <c r="EE451" s="35"/>
      <c r="EF451" s="35"/>
      <c r="EG451" s="35"/>
      <c r="EH451" s="35"/>
      <c r="EI451" s="35"/>
      <c r="EJ451" s="35"/>
      <c r="EK451" s="35"/>
      <c r="EL451" s="35"/>
      <c r="EM451" s="35"/>
      <c r="EN451" s="35"/>
      <c r="EO451" s="35"/>
      <c r="EP451" s="35"/>
      <c r="EQ451" s="35"/>
      <c r="ER451" s="35"/>
      <c r="ES451" s="35"/>
      <c r="ET451" s="35"/>
      <c r="EU451" s="35"/>
      <c r="EV451" s="35"/>
      <c r="EW451" s="35"/>
      <c r="EX451" s="35"/>
      <c r="EY451" s="35"/>
      <c r="EZ451" s="35"/>
      <c r="FA451" s="35"/>
      <c r="FB451" s="35"/>
      <c r="FC451" s="35"/>
      <c r="FD451" s="35"/>
      <c r="FE451" s="35"/>
      <c r="FF451" s="35"/>
      <c r="FG451" s="35"/>
      <c r="FH451" s="35"/>
      <c r="FI451" s="35"/>
      <c r="FJ451" s="35"/>
      <c r="FK451" s="35"/>
      <c r="FL451" s="35"/>
      <c r="FM451" s="35"/>
      <c r="FN451" s="35"/>
      <c r="FO451" s="35"/>
      <c r="FP451" s="35"/>
      <c r="FQ451" s="35"/>
      <c r="FR451" s="35"/>
      <c r="FS451" s="35"/>
      <c r="FT451" s="35"/>
      <c r="FU451" s="35"/>
      <c r="FV451" s="35"/>
      <c r="FW451" s="35"/>
      <c r="FX451" s="35"/>
      <c r="FY451" s="35"/>
      <c r="FZ451" s="35"/>
      <c r="GA451" s="35"/>
      <c r="GB451" s="35"/>
      <c r="GC451" s="35"/>
      <c r="GD451" s="35"/>
      <c r="GE451" s="35"/>
      <c r="GF451" s="35"/>
      <c r="GG451" s="35"/>
      <c r="GH451" s="35"/>
      <c r="GI451" s="35"/>
      <c r="GJ451" s="35"/>
      <c r="GK451" s="35"/>
      <c r="GL451" s="35"/>
      <c r="GM451" s="35"/>
      <c r="GN451" s="35"/>
      <c r="GO451" s="35"/>
      <c r="GP451" s="35"/>
      <c r="GQ451" s="35"/>
      <c r="GR451" s="35"/>
      <c r="GS451" s="35"/>
      <c r="GT451" s="35"/>
      <c r="GU451" s="35"/>
      <c r="GV451" s="35"/>
      <c r="GW451" s="35"/>
      <c r="GX451" s="35"/>
      <c r="GY451" s="35"/>
      <c r="GZ451" s="35"/>
      <c r="HA451" s="35"/>
      <c r="HB451" s="35"/>
      <c r="HC451" s="35"/>
      <c r="HD451" s="35"/>
      <c r="HE451" s="35"/>
      <c r="HF451" s="35"/>
      <c r="HG451" s="35"/>
      <c r="HH451" s="35"/>
      <c r="HI451" s="35"/>
      <c r="HJ451" s="35"/>
      <c r="HK451" s="35"/>
      <c r="HL451" s="35"/>
      <c r="HM451" s="35"/>
      <c r="HN451" s="35"/>
      <c r="HO451" s="35"/>
      <c r="HP451" s="35"/>
      <c r="HQ451" s="35"/>
      <c r="HR451" s="35"/>
      <c r="HS451" s="35"/>
      <c r="HT451" s="35"/>
      <c r="HU451" s="35"/>
      <c r="HV451" s="35"/>
      <c r="HW451" s="35"/>
      <c r="HX451" s="35"/>
      <c r="HY451" s="35"/>
      <c r="HZ451" s="35"/>
      <c r="IA451" s="35"/>
      <c r="IB451" s="35"/>
      <c r="IC451" s="35"/>
      <c r="ID451" s="35"/>
      <c r="IE451" s="35"/>
      <c r="IF451" s="35"/>
      <c r="IG451" s="35"/>
      <c r="IH451" s="35"/>
      <c r="II451" s="35"/>
      <c r="IJ451" s="35"/>
      <c r="IK451" s="35"/>
      <c r="IL451" s="35"/>
    </row>
    <row r="452" spans="1:246" s="5" customFormat="1" ht="11.25" customHeight="1" x14ac:dyDescent="0.2">
      <c r="A452" s="18" t="s">
        <v>36</v>
      </c>
      <c r="B452" s="17" t="s">
        <v>5</v>
      </c>
      <c r="C452" s="52" t="s">
        <v>5</v>
      </c>
      <c r="D452" s="17">
        <v>220</v>
      </c>
      <c r="E452" s="17" t="s">
        <v>5</v>
      </c>
      <c r="F452" s="17">
        <f>SUM(B452:E452)</f>
        <v>220</v>
      </c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1"/>
      <c r="T452" s="1"/>
    </row>
    <row r="453" spans="1:246" s="5" customFormat="1" ht="11.25" customHeight="1" thickBot="1" x14ac:dyDescent="0.25">
      <c r="A453" s="21" t="s">
        <v>23</v>
      </c>
      <c r="B453" s="19">
        <v>655</v>
      </c>
      <c r="C453" s="51" t="s">
        <v>5</v>
      </c>
      <c r="D453" s="19">
        <v>1824</v>
      </c>
      <c r="E453" s="19">
        <v>1</v>
      </c>
      <c r="F453" s="20">
        <f>SUM(B453:E453)</f>
        <v>2480</v>
      </c>
      <c r="S453" s="1"/>
      <c r="T453" s="1"/>
    </row>
    <row r="454" spans="1:246" s="5" customFormat="1" ht="11.25" customHeight="1" thickBot="1" x14ac:dyDescent="0.25">
      <c r="A454" s="18" t="s">
        <v>34</v>
      </c>
      <c r="B454" s="17" t="s">
        <v>5</v>
      </c>
      <c r="C454" s="52" t="s">
        <v>5</v>
      </c>
      <c r="D454" s="17" t="s">
        <v>5</v>
      </c>
      <c r="E454" s="16">
        <v>1</v>
      </c>
      <c r="F454" s="17">
        <f>SUM(B454:E454)</f>
        <v>1</v>
      </c>
      <c r="S454" s="66" t="s">
        <v>25</v>
      </c>
      <c r="T454" s="65"/>
    </row>
    <row r="455" spans="1:246" s="5" customFormat="1" ht="11.25" customHeight="1" x14ac:dyDescent="0.2">
      <c r="A455" s="21" t="s">
        <v>33</v>
      </c>
      <c r="B455" s="20" t="s">
        <v>5</v>
      </c>
      <c r="C455" s="51" t="s">
        <v>5</v>
      </c>
      <c r="D455" s="20">
        <v>104</v>
      </c>
      <c r="E455" s="19">
        <v>8</v>
      </c>
      <c r="F455" s="20">
        <f>SUM(B455:E455)</f>
        <v>112</v>
      </c>
      <c r="S455" s="31" t="s">
        <v>12</v>
      </c>
      <c r="T455" s="30">
        <f>F465</f>
        <v>13840</v>
      </c>
    </row>
    <row r="456" spans="1:246" s="5" customFormat="1" ht="11.25" customHeight="1" x14ac:dyDescent="0.2">
      <c r="A456" s="18" t="s">
        <v>32</v>
      </c>
      <c r="B456" s="17" t="s">
        <v>5</v>
      </c>
      <c r="C456" s="52" t="s">
        <v>5</v>
      </c>
      <c r="D456" s="17">
        <v>91</v>
      </c>
      <c r="E456" s="17" t="s">
        <v>5</v>
      </c>
      <c r="F456" s="17">
        <f>SUM(B456:E456)</f>
        <v>91</v>
      </c>
      <c r="S456" s="29" t="s">
        <v>22</v>
      </c>
      <c r="T456" s="28">
        <f>F463</f>
        <v>2968</v>
      </c>
    </row>
    <row r="457" spans="1:246" s="5" customFormat="1" ht="11.25" customHeight="1" x14ac:dyDescent="0.2">
      <c r="A457" s="21" t="s">
        <v>31</v>
      </c>
      <c r="B457" s="20" t="s">
        <v>5</v>
      </c>
      <c r="C457" s="51" t="s">
        <v>5</v>
      </c>
      <c r="D457" s="20">
        <v>203</v>
      </c>
      <c r="E457" s="20" t="s">
        <v>5</v>
      </c>
      <c r="F457" s="20">
        <f>SUM(B457:E457)</f>
        <v>203</v>
      </c>
      <c r="S457" s="29" t="s">
        <v>23</v>
      </c>
      <c r="T457" s="28">
        <f>F453</f>
        <v>2480</v>
      </c>
    </row>
    <row r="458" spans="1:246" s="5" customFormat="1" ht="11.25" customHeight="1" x14ac:dyDescent="0.2">
      <c r="A458" s="18" t="s">
        <v>27</v>
      </c>
      <c r="B458" s="17" t="s">
        <v>5</v>
      </c>
      <c r="C458" s="52" t="s">
        <v>5</v>
      </c>
      <c r="D458" s="17" t="s">
        <v>5</v>
      </c>
      <c r="E458" s="17">
        <v>17</v>
      </c>
      <c r="F458" s="17">
        <f>SUM(B458:E458)</f>
        <v>17</v>
      </c>
      <c r="S458" s="29" t="s">
        <v>9</v>
      </c>
      <c r="T458" s="28">
        <f>F466</f>
        <v>924</v>
      </c>
    </row>
    <row r="459" spans="1:246" s="5" customFormat="1" ht="11.25" customHeight="1" x14ac:dyDescent="0.2">
      <c r="A459" s="21" t="s">
        <v>26</v>
      </c>
      <c r="B459" s="19">
        <v>36</v>
      </c>
      <c r="C459" s="51" t="s">
        <v>5</v>
      </c>
      <c r="D459" s="20" t="s">
        <v>5</v>
      </c>
      <c r="E459" s="20" t="s">
        <v>5</v>
      </c>
      <c r="F459" s="20">
        <f>SUM(B459:E459)</f>
        <v>36</v>
      </c>
      <c r="S459" s="29" t="s">
        <v>14</v>
      </c>
      <c r="T459" s="28">
        <f>F464</f>
        <v>871</v>
      </c>
    </row>
    <row r="460" spans="1:246" s="5" customFormat="1" ht="11.25" customHeight="1" x14ac:dyDescent="0.2">
      <c r="A460" s="18" t="s">
        <v>19</v>
      </c>
      <c r="B460" s="16">
        <v>339</v>
      </c>
      <c r="C460" s="52" t="s">
        <v>5</v>
      </c>
      <c r="D460" s="17" t="s">
        <v>5</v>
      </c>
      <c r="E460" s="17" t="s">
        <v>5</v>
      </c>
      <c r="F460" s="17">
        <f>SUM(B460:E460)</f>
        <v>339</v>
      </c>
      <c r="S460" s="27" t="s">
        <v>17</v>
      </c>
      <c r="T460" s="26">
        <f>F469</f>
        <v>351</v>
      </c>
    </row>
    <row r="461" spans="1:246" s="5" customFormat="1" ht="11.25" customHeight="1" thickBot="1" x14ac:dyDescent="0.25">
      <c r="A461" s="21" t="s">
        <v>24</v>
      </c>
      <c r="B461" s="20" t="s">
        <v>5</v>
      </c>
      <c r="C461" s="51" t="s">
        <v>5</v>
      </c>
      <c r="D461" s="20" t="s">
        <v>5</v>
      </c>
      <c r="E461" s="19" t="s">
        <v>7</v>
      </c>
      <c r="F461" s="19" t="s">
        <v>7</v>
      </c>
      <c r="S461" s="25" t="s">
        <v>15</v>
      </c>
      <c r="T461" s="24">
        <f>F473-SUM(T455:T460)</f>
        <v>1592</v>
      </c>
    </row>
    <row r="462" spans="1:246" s="5" customFormat="1" ht="11.25" customHeight="1" x14ac:dyDescent="0.2">
      <c r="A462" s="18" t="s">
        <v>46</v>
      </c>
      <c r="B462" s="16">
        <v>11</v>
      </c>
      <c r="C462" s="52" t="s">
        <v>5</v>
      </c>
      <c r="D462" s="17" t="s">
        <v>5</v>
      </c>
      <c r="E462" s="17" t="s">
        <v>5</v>
      </c>
      <c r="F462" s="17">
        <f>SUM(B462:E462)</f>
        <v>11</v>
      </c>
    </row>
    <row r="463" spans="1:246" s="5" customFormat="1" ht="11.25" customHeight="1" x14ac:dyDescent="0.2">
      <c r="A463" s="21" t="s">
        <v>22</v>
      </c>
      <c r="B463" s="19">
        <v>2763</v>
      </c>
      <c r="C463" s="51" t="s">
        <v>5</v>
      </c>
      <c r="D463" s="19">
        <v>205</v>
      </c>
      <c r="E463" s="20" t="s">
        <v>5</v>
      </c>
      <c r="F463" s="20">
        <f>SUM(B463:E463)</f>
        <v>2968</v>
      </c>
    </row>
    <row r="464" spans="1:246" s="5" customFormat="1" ht="11.25" customHeight="1" x14ac:dyDescent="0.2">
      <c r="A464" s="18" t="s">
        <v>14</v>
      </c>
      <c r="B464" s="16">
        <v>871</v>
      </c>
      <c r="C464" s="52" t="s">
        <v>5</v>
      </c>
      <c r="D464" s="17" t="s">
        <v>5</v>
      </c>
      <c r="E464" s="17" t="s">
        <v>5</v>
      </c>
      <c r="F464" s="17">
        <f>SUM(B464:E464)</f>
        <v>871</v>
      </c>
    </row>
    <row r="465" spans="1:249" s="5" customFormat="1" ht="11.25" customHeight="1" x14ac:dyDescent="0.2">
      <c r="A465" s="58" t="s">
        <v>12</v>
      </c>
      <c r="B465" s="56">
        <v>12769</v>
      </c>
      <c r="C465" s="51" t="s">
        <v>5</v>
      </c>
      <c r="D465" s="56">
        <v>1026</v>
      </c>
      <c r="E465" s="56">
        <v>45</v>
      </c>
      <c r="F465" s="64">
        <f>SUM(B465:E465)</f>
        <v>13840</v>
      </c>
    </row>
    <row r="466" spans="1:249" s="5" customFormat="1" ht="11.25" customHeight="1" x14ac:dyDescent="0.2">
      <c r="A466" s="18" t="s">
        <v>9</v>
      </c>
      <c r="B466" s="17">
        <v>853</v>
      </c>
      <c r="C466" s="52" t="s">
        <v>5</v>
      </c>
      <c r="D466" s="17">
        <v>71</v>
      </c>
      <c r="E466" s="17" t="s">
        <v>5</v>
      </c>
      <c r="F466" s="17">
        <f>SUM(B466:E466)</f>
        <v>924</v>
      </c>
    </row>
    <row r="467" spans="1:249" s="5" customFormat="1" ht="11.25" customHeight="1" x14ac:dyDescent="0.2">
      <c r="A467" s="21" t="s">
        <v>8</v>
      </c>
      <c r="B467" s="20" t="s">
        <v>5</v>
      </c>
      <c r="C467" s="51" t="s">
        <v>5</v>
      </c>
      <c r="D467" s="20" t="s">
        <v>5</v>
      </c>
      <c r="E467" s="19" t="s">
        <v>7</v>
      </c>
      <c r="F467" s="19" t="s">
        <v>7</v>
      </c>
    </row>
    <row r="468" spans="1:249" s="5" customFormat="1" ht="11.25" customHeight="1" x14ac:dyDescent="0.2">
      <c r="A468" s="18"/>
      <c r="B468" s="17"/>
      <c r="C468" s="52"/>
      <c r="D468" s="17"/>
      <c r="E468" s="16"/>
      <c r="F468" s="17"/>
    </row>
    <row r="469" spans="1:249" s="5" customFormat="1" ht="11.25" customHeight="1" x14ac:dyDescent="0.2">
      <c r="A469" s="21" t="s">
        <v>17</v>
      </c>
      <c r="B469" s="20" t="s">
        <v>5</v>
      </c>
      <c r="C469" s="51" t="s">
        <v>5</v>
      </c>
      <c r="D469" s="20" t="s">
        <v>5</v>
      </c>
      <c r="E469" s="20" t="s">
        <v>5</v>
      </c>
      <c r="F469" s="20">
        <v>351</v>
      </c>
    </row>
    <row r="470" spans="1:249" s="5" customFormat="1" ht="11.25" customHeight="1" x14ac:dyDescent="0.2">
      <c r="A470" s="18"/>
      <c r="B470" s="17"/>
      <c r="C470" s="52"/>
      <c r="D470" s="17"/>
      <c r="E470" s="17"/>
      <c r="F470" s="17"/>
    </row>
    <row r="471" spans="1:249" s="5" customFormat="1" ht="11.25" customHeight="1" x14ac:dyDescent="0.2">
      <c r="A471" s="21" t="s">
        <v>52</v>
      </c>
      <c r="B471" s="20" t="s">
        <v>5</v>
      </c>
      <c r="C471" s="51" t="s">
        <v>5</v>
      </c>
      <c r="D471" s="20" t="s">
        <v>5</v>
      </c>
      <c r="E471" s="20" t="s">
        <v>5</v>
      </c>
      <c r="F471" s="20">
        <v>562</v>
      </c>
    </row>
    <row r="472" spans="1:249" s="5" customFormat="1" ht="11.25" customHeight="1" thickBot="1" x14ac:dyDescent="0.25">
      <c r="A472" s="50"/>
      <c r="B472" s="47"/>
      <c r="C472" s="49"/>
      <c r="D472" s="47"/>
      <c r="E472" s="47"/>
      <c r="F472" s="47"/>
      <c r="S472" s="1"/>
      <c r="T472" s="1"/>
    </row>
    <row r="473" spans="1:249" s="5" customFormat="1" ht="11.25" customHeight="1" thickBot="1" x14ac:dyDescent="0.25">
      <c r="A473" s="48" t="s">
        <v>4</v>
      </c>
      <c r="B473" s="46">
        <f>SUM(B452:B471)</f>
        <v>18297</v>
      </c>
      <c r="C473" s="47" t="s">
        <v>5</v>
      </c>
      <c r="D473" s="46">
        <f>SUM(D452:D471)</f>
        <v>3744</v>
      </c>
      <c r="E473" s="46">
        <f>SUM(E452:E471)</f>
        <v>72</v>
      </c>
      <c r="F473" s="47">
        <f>SUM(F452:F471)</f>
        <v>23026</v>
      </c>
      <c r="S473" s="1"/>
      <c r="T473" s="1"/>
    </row>
    <row r="474" spans="1:249" ht="7.5" customHeight="1" x14ac:dyDescent="0.2">
      <c r="A474" s="45"/>
      <c r="B474" s="45"/>
      <c r="C474" s="45"/>
      <c r="D474" s="45"/>
      <c r="E474" s="45"/>
      <c r="F474" s="45"/>
    </row>
    <row r="475" spans="1:249" ht="11.25" customHeight="1" x14ac:dyDescent="0.2">
      <c r="A475" s="5" t="s">
        <v>3</v>
      </c>
      <c r="C475" s="8"/>
      <c r="D475" s="10"/>
      <c r="E475" s="9"/>
      <c r="F475" s="8"/>
      <c r="S475" s="5"/>
      <c r="T475" s="5"/>
    </row>
    <row r="476" spans="1:249" ht="7.5" customHeight="1" x14ac:dyDescent="0.2"/>
    <row r="477" spans="1:249" s="2" customFormat="1" ht="11.25" customHeight="1" x14ac:dyDescent="0.2">
      <c r="A477" s="5" t="s">
        <v>1</v>
      </c>
      <c r="B477" s="4" t="s">
        <v>0</v>
      </c>
      <c r="C477" s="4"/>
      <c r="D477" s="1"/>
      <c r="F477" s="1"/>
      <c r="G477" s="1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</row>
    <row r="478" spans="1:249" ht="11.25" customHeight="1" x14ac:dyDescent="0.2"/>
    <row r="479" spans="1:249" ht="11.25" customHeight="1" x14ac:dyDescent="0.2"/>
    <row r="480" spans="1:249" ht="11.25" customHeight="1" x14ac:dyDescent="0.2"/>
    <row r="481" spans="1:246" ht="15.75" x14ac:dyDescent="0.2">
      <c r="A481" s="43" t="s">
        <v>44</v>
      </c>
      <c r="B481" s="42" t="s">
        <v>53</v>
      </c>
      <c r="D481" s="41"/>
      <c r="E481" s="40"/>
      <c r="F481" s="40"/>
    </row>
    <row r="482" spans="1:246" x14ac:dyDescent="0.2">
      <c r="A482" s="39"/>
      <c r="B482" s="39" t="s">
        <v>42</v>
      </c>
      <c r="D482" s="39"/>
      <c r="E482" s="39"/>
      <c r="F482" s="39"/>
    </row>
    <row r="483" spans="1:246" ht="7.5" customHeight="1" thickBot="1" x14ac:dyDescent="0.25">
      <c r="A483" s="38"/>
      <c r="B483" s="61"/>
      <c r="C483" s="38"/>
      <c r="D483" s="38"/>
      <c r="E483" s="38"/>
      <c r="F483" s="38"/>
    </row>
    <row r="484" spans="1:246" s="63" customFormat="1" ht="26.25" thickBot="1" x14ac:dyDescent="0.25">
      <c r="A484" s="37" t="s">
        <v>41</v>
      </c>
      <c r="B484" s="36" t="s">
        <v>40</v>
      </c>
      <c r="C484" s="36" t="s">
        <v>50</v>
      </c>
      <c r="D484" s="36" t="s">
        <v>38</v>
      </c>
      <c r="E484" s="36" t="s">
        <v>37</v>
      </c>
      <c r="F484" s="36" t="s">
        <v>4</v>
      </c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1"/>
      <c r="T484" s="1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35"/>
      <c r="CT484" s="35"/>
      <c r="CU484" s="35"/>
      <c r="CV484" s="35"/>
      <c r="CW484" s="35"/>
      <c r="CX484" s="35"/>
      <c r="CY484" s="35"/>
      <c r="CZ484" s="35"/>
      <c r="DA484" s="35"/>
      <c r="DB484" s="35"/>
      <c r="DC484" s="35"/>
      <c r="DD484" s="35"/>
      <c r="DE484" s="35"/>
      <c r="DF484" s="35"/>
      <c r="DG484" s="35"/>
      <c r="DH484" s="35"/>
      <c r="DI484" s="35"/>
      <c r="DJ484" s="35"/>
      <c r="DK484" s="35"/>
      <c r="DL484" s="35"/>
      <c r="DM484" s="35"/>
      <c r="DN484" s="35"/>
      <c r="DO484" s="35"/>
      <c r="DP484" s="35"/>
      <c r="DQ484" s="35"/>
      <c r="DR484" s="35"/>
      <c r="DS484" s="35"/>
      <c r="DT484" s="35"/>
      <c r="DU484" s="35"/>
      <c r="DV484" s="35"/>
      <c r="DW484" s="35"/>
      <c r="DX484" s="35"/>
      <c r="DY484" s="35"/>
      <c r="DZ484" s="35"/>
      <c r="EA484" s="35"/>
      <c r="EB484" s="35"/>
      <c r="EC484" s="35"/>
      <c r="ED484" s="35"/>
      <c r="EE484" s="35"/>
      <c r="EF484" s="35"/>
      <c r="EG484" s="35"/>
      <c r="EH484" s="35"/>
      <c r="EI484" s="35"/>
      <c r="EJ484" s="35"/>
      <c r="EK484" s="35"/>
      <c r="EL484" s="35"/>
      <c r="EM484" s="35"/>
      <c r="EN484" s="35"/>
      <c r="EO484" s="35"/>
      <c r="EP484" s="35"/>
      <c r="EQ484" s="35"/>
      <c r="ER484" s="35"/>
      <c r="ES484" s="35"/>
      <c r="ET484" s="35"/>
      <c r="EU484" s="35"/>
      <c r="EV484" s="35"/>
      <c r="EW484" s="35"/>
      <c r="EX484" s="35"/>
      <c r="EY484" s="35"/>
      <c r="EZ484" s="35"/>
      <c r="FA484" s="35"/>
      <c r="FB484" s="35"/>
      <c r="FC484" s="35"/>
      <c r="FD484" s="35"/>
      <c r="FE484" s="35"/>
      <c r="FF484" s="35"/>
      <c r="FG484" s="35"/>
      <c r="FH484" s="35"/>
      <c r="FI484" s="35"/>
      <c r="FJ484" s="35"/>
      <c r="FK484" s="35"/>
      <c r="FL484" s="35"/>
      <c r="FM484" s="35"/>
      <c r="FN484" s="35"/>
      <c r="FO484" s="35"/>
      <c r="FP484" s="35"/>
      <c r="FQ484" s="35"/>
      <c r="FR484" s="35"/>
      <c r="FS484" s="35"/>
      <c r="FT484" s="35"/>
      <c r="FU484" s="35"/>
      <c r="FV484" s="35"/>
      <c r="FW484" s="35"/>
      <c r="FX484" s="35"/>
      <c r="FY484" s="35"/>
      <c r="FZ484" s="35"/>
      <c r="GA484" s="35"/>
      <c r="GB484" s="35"/>
      <c r="GC484" s="35"/>
      <c r="GD484" s="35"/>
      <c r="GE484" s="35"/>
      <c r="GF484" s="35"/>
      <c r="GG484" s="35"/>
      <c r="GH484" s="35"/>
      <c r="GI484" s="35"/>
      <c r="GJ484" s="35"/>
      <c r="GK484" s="35"/>
      <c r="GL484" s="35"/>
      <c r="GM484" s="35"/>
      <c r="GN484" s="35"/>
      <c r="GO484" s="35"/>
      <c r="GP484" s="35"/>
      <c r="GQ484" s="35"/>
      <c r="GR484" s="35"/>
      <c r="GS484" s="35"/>
      <c r="GT484" s="35"/>
      <c r="GU484" s="35"/>
      <c r="GV484" s="35"/>
      <c r="GW484" s="35"/>
      <c r="GX484" s="35"/>
      <c r="GY484" s="35"/>
      <c r="GZ484" s="35"/>
      <c r="HA484" s="35"/>
      <c r="HB484" s="35"/>
      <c r="HC484" s="35"/>
      <c r="HD484" s="35"/>
      <c r="HE484" s="35"/>
      <c r="HF484" s="35"/>
      <c r="HG484" s="35"/>
      <c r="HH484" s="35"/>
      <c r="HI484" s="35"/>
      <c r="HJ484" s="35"/>
      <c r="HK484" s="35"/>
      <c r="HL484" s="35"/>
      <c r="HM484" s="35"/>
      <c r="HN484" s="35"/>
      <c r="HO484" s="35"/>
      <c r="HP484" s="35"/>
      <c r="HQ484" s="35"/>
      <c r="HR484" s="35"/>
      <c r="HS484" s="35"/>
      <c r="HT484" s="35"/>
      <c r="HU484" s="35"/>
      <c r="HV484" s="35"/>
      <c r="HW484" s="35"/>
      <c r="HX484" s="35"/>
      <c r="HY484" s="35"/>
      <c r="HZ484" s="35"/>
      <c r="IA484" s="35"/>
      <c r="IB484" s="35"/>
      <c r="IC484" s="35"/>
      <c r="ID484" s="35"/>
      <c r="IE484" s="35"/>
      <c r="IF484" s="35"/>
      <c r="IG484" s="35"/>
      <c r="IH484" s="35"/>
      <c r="II484" s="35"/>
      <c r="IJ484" s="35"/>
      <c r="IK484" s="35"/>
      <c r="IL484" s="35"/>
    </row>
    <row r="485" spans="1:246" s="5" customFormat="1" ht="11.25" customHeight="1" x14ac:dyDescent="0.2">
      <c r="A485" s="18" t="s">
        <v>23</v>
      </c>
      <c r="B485" s="16">
        <v>594</v>
      </c>
      <c r="C485" s="52" t="s">
        <v>5</v>
      </c>
      <c r="D485" s="16">
        <v>2260</v>
      </c>
      <c r="E485" s="16" t="s">
        <v>7</v>
      </c>
      <c r="F485" s="16">
        <v>2854</v>
      </c>
    </row>
    <row r="486" spans="1:246" s="5" customFormat="1" ht="11.25" customHeight="1" x14ac:dyDescent="0.2">
      <c r="A486" s="21" t="s">
        <v>34</v>
      </c>
      <c r="B486" s="20">
        <v>98</v>
      </c>
      <c r="C486" s="51" t="s">
        <v>5</v>
      </c>
      <c r="D486" s="20" t="s">
        <v>5</v>
      </c>
      <c r="E486" s="19">
        <v>1</v>
      </c>
      <c r="F486" s="19">
        <v>99</v>
      </c>
    </row>
    <row r="487" spans="1:246" s="5" customFormat="1" ht="11.25" customHeight="1" thickBot="1" x14ac:dyDescent="0.25">
      <c r="A487" s="18" t="s">
        <v>33</v>
      </c>
      <c r="B487" s="17" t="s">
        <v>5</v>
      </c>
      <c r="C487" s="52" t="s">
        <v>5</v>
      </c>
      <c r="D487" s="17">
        <v>178</v>
      </c>
      <c r="E487" s="16">
        <v>1</v>
      </c>
      <c r="F487" s="16">
        <v>179</v>
      </c>
    </row>
    <row r="488" spans="1:246" s="5" customFormat="1" ht="11.25" customHeight="1" thickBot="1" x14ac:dyDescent="0.25">
      <c r="A488" s="21" t="s">
        <v>30</v>
      </c>
      <c r="B488" s="20" t="s">
        <v>5</v>
      </c>
      <c r="C488" s="51" t="s">
        <v>5</v>
      </c>
      <c r="D488" s="20">
        <v>36</v>
      </c>
      <c r="E488" s="20" t="s">
        <v>5</v>
      </c>
      <c r="F488" s="19">
        <v>36</v>
      </c>
      <c r="S488" s="33" t="s">
        <v>25</v>
      </c>
      <c r="T488" s="32"/>
    </row>
    <row r="489" spans="1:246" s="5" customFormat="1" ht="11.25" customHeight="1" x14ac:dyDescent="0.2">
      <c r="A489" s="18" t="s">
        <v>28</v>
      </c>
      <c r="B489" s="17" t="s">
        <v>5</v>
      </c>
      <c r="C489" s="52" t="s">
        <v>5</v>
      </c>
      <c r="D489" s="17">
        <v>25</v>
      </c>
      <c r="E489" s="17" t="s">
        <v>5</v>
      </c>
      <c r="F489" s="17">
        <v>25</v>
      </c>
      <c r="S489" s="31" t="s">
        <v>12</v>
      </c>
      <c r="T489" s="30">
        <f>F496</f>
        <v>13505</v>
      </c>
    </row>
    <row r="490" spans="1:246" s="5" customFormat="1" ht="11.25" customHeight="1" x14ac:dyDescent="0.2">
      <c r="A490" s="21" t="s">
        <v>27</v>
      </c>
      <c r="B490" s="19">
        <v>328</v>
      </c>
      <c r="C490" s="51" t="s">
        <v>5</v>
      </c>
      <c r="D490" s="20">
        <v>73</v>
      </c>
      <c r="E490" s="20" t="s">
        <v>5</v>
      </c>
      <c r="F490" s="19">
        <v>401</v>
      </c>
      <c r="S490" s="29" t="s">
        <v>22</v>
      </c>
      <c r="T490" s="28">
        <f>F492</f>
        <v>3656</v>
      </c>
    </row>
    <row r="491" spans="1:246" s="5" customFormat="1" ht="11.25" customHeight="1" x14ac:dyDescent="0.2">
      <c r="A491" s="18" t="s">
        <v>19</v>
      </c>
      <c r="B491" s="16">
        <v>388</v>
      </c>
      <c r="C491" s="52" t="s">
        <v>5</v>
      </c>
      <c r="D491" s="17" t="s">
        <v>5</v>
      </c>
      <c r="E491" s="17" t="s">
        <v>5</v>
      </c>
      <c r="F491" s="16">
        <v>388</v>
      </c>
      <c r="S491" s="29" t="s">
        <v>23</v>
      </c>
      <c r="T491" s="28">
        <f>F485</f>
        <v>2854</v>
      </c>
    </row>
    <row r="492" spans="1:246" s="5" customFormat="1" ht="11.25" customHeight="1" x14ac:dyDescent="0.2">
      <c r="A492" s="21" t="s">
        <v>22</v>
      </c>
      <c r="B492" s="19">
        <v>3249</v>
      </c>
      <c r="C492" s="51" t="s">
        <v>5</v>
      </c>
      <c r="D492" s="19">
        <v>408</v>
      </c>
      <c r="E492" s="20" t="s">
        <v>5</v>
      </c>
      <c r="F492" s="19">
        <v>3656</v>
      </c>
      <c r="S492" s="29" t="s">
        <v>14</v>
      </c>
      <c r="T492" s="28">
        <f>F495</f>
        <v>667</v>
      </c>
    </row>
    <row r="493" spans="1:246" s="5" customFormat="1" ht="11.25" customHeight="1" x14ac:dyDescent="0.2">
      <c r="A493" s="18" t="s">
        <v>18</v>
      </c>
      <c r="B493" s="17" t="s">
        <v>5</v>
      </c>
      <c r="C493" s="52" t="s">
        <v>5</v>
      </c>
      <c r="D493" s="17">
        <v>65</v>
      </c>
      <c r="E493" s="17" t="s">
        <v>5</v>
      </c>
      <c r="F493" s="17">
        <v>65</v>
      </c>
      <c r="S493" s="29" t="s">
        <v>9</v>
      </c>
      <c r="T493" s="28">
        <f>F498</f>
        <v>782</v>
      </c>
    </row>
    <row r="494" spans="1:246" s="5" customFormat="1" ht="11.25" customHeight="1" x14ac:dyDescent="0.2">
      <c r="A494" s="21" t="s">
        <v>16</v>
      </c>
      <c r="B494" s="20" t="s">
        <v>5</v>
      </c>
      <c r="C494" s="51" t="s">
        <v>5</v>
      </c>
      <c r="D494" s="19">
        <v>96</v>
      </c>
      <c r="E494" s="20" t="s">
        <v>5</v>
      </c>
      <c r="F494" s="19">
        <v>96</v>
      </c>
      <c r="S494" s="27" t="s">
        <v>17</v>
      </c>
      <c r="T494" s="26">
        <f>F501</f>
        <v>346</v>
      </c>
    </row>
    <row r="495" spans="1:246" s="5" customFormat="1" ht="11.25" customHeight="1" thickBot="1" x14ac:dyDescent="0.25">
      <c r="A495" s="18" t="s">
        <v>14</v>
      </c>
      <c r="B495" s="16">
        <v>667</v>
      </c>
      <c r="C495" s="52" t="s">
        <v>5</v>
      </c>
      <c r="D495" s="17" t="s">
        <v>5</v>
      </c>
      <c r="E495" s="17" t="s">
        <v>5</v>
      </c>
      <c r="F495" s="16">
        <v>667</v>
      </c>
      <c r="S495" s="25" t="s">
        <v>15</v>
      </c>
      <c r="T495" s="24">
        <f>F505-SUM(T489:T494)</f>
        <v>1335</v>
      </c>
    </row>
    <row r="496" spans="1:246" s="5" customFormat="1" ht="11.25" customHeight="1" x14ac:dyDescent="0.2">
      <c r="A496" s="58" t="s">
        <v>12</v>
      </c>
      <c r="B496" s="56">
        <v>12715</v>
      </c>
      <c r="C496" s="57" t="s">
        <v>5</v>
      </c>
      <c r="D496" s="56">
        <v>576</v>
      </c>
      <c r="E496" s="56">
        <v>213</v>
      </c>
      <c r="F496" s="56">
        <v>13505</v>
      </c>
    </row>
    <row r="497" spans="1:249" s="5" customFormat="1" ht="11.25" customHeight="1" x14ac:dyDescent="0.2">
      <c r="A497" s="18" t="s">
        <v>10</v>
      </c>
      <c r="B497" s="17" t="s">
        <v>5</v>
      </c>
      <c r="C497" s="52" t="s">
        <v>5</v>
      </c>
      <c r="D497" s="17" t="s">
        <v>5</v>
      </c>
      <c r="E497" s="16">
        <v>23</v>
      </c>
      <c r="F497" s="16">
        <v>23</v>
      </c>
    </row>
    <row r="498" spans="1:249" s="5" customFormat="1" ht="11.25" customHeight="1" x14ac:dyDescent="0.2">
      <c r="A498" s="21" t="s">
        <v>9</v>
      </c>
      <c r="B498" s="20">
        <v>760</v>
      </c>
      <c r="C498" s="51" t="s">
        <v>5</v>
      </c>
      <c r="D498" s="20">
        <v>22</v>
      </c>
      <c r="E498" s="20" t="s">
        <v>5</v>
      </c>
      <c r="F498" s="19">
        <v>782</v>
      </c>
    </row>
    <row r="499" spans="1:249" s="5" customFormat="1" ht="11.25" customHeight="1" x14ac:dyDescent="0.2">
      <c r="A499" s="18" t="s">
        <v>8</v>
      </c>
      <c r="B499" s="17" t="s">
        <v>5</v>
      </c>
      <c r="C499" s="52" t="s">
        <v>5</v>
      </c>
      <c r="D499" s="17" t="s">
        <v>5</v>
      </c>
      <c r="E499" s="16" t="s">
        <v>7</v>
      </c>
      <c r="F499" s="16" t="s">
        <v>7</v>
      </c>
    </row>
    <row r="500" spans="1:249" s="5" customFormat="1" ht="11.25" customHeight="1" x14ac:dyDescent="0.2">
      <c r="A500" s="21"/>
      <c r="B500" s="20"/>
      <c r="C500" s="51"/>
      <c r="D500" s="20"/>
      <c r="E500" s="19"/>
      <c r="F500" s="19"/>
    </row>
    <row r="501" spans="1:249" s="5" customFormat="1" ht="11.25" customHeight="1" x14ac:dyDescent="0.2">
      <c r="A501" s="18" t="s">
        <v>17</v>
      </c>
      <c r="B501" s="17" t="s">
        <v>5</v>
      </c>
      <c r="C501" s="52" t="s">
        <v>5</v>
      </c>
      <c r="D501" s="17" t="s">
        <v>5</v>
      </c>
      <c r="E501" s="17" t="s">
        <v>5</v>
      </c>
      <c r="F501" s="17">
        <v>346</v>
      </c>
    </row>
    <row r="502" spans="1:249" s="5" customFormat="1" ht="11.25" customHeight="1" x14ac:dyDescent="0.2">
      <c r="A502" s="21"/>
      <c r="B502" s="20"/>
      <c r="C502" s="51"/>
      <c r="D502" s="20"/>
      <c r="E502" s="20"/>
      <c r="F502" s="19"/>
    </row>
    <row r="503" spans="1:249" s="5" customFormat="1" ht="11.25" customHeight="1" x14ac:dyDescent="0.2">
      <c r="A503" s="18" t="s">
        <v>52</v>
      </c>
      <c r="B503" s="17" t="s">
        <v>5</v>
      </c>
      <c r="C503" s="52" t="s">
        <v>5</v>
      </c>
      <c r="D503" s="17" t="s">
        <v>5</v>
      </c>
      <c r="E503" s="17" t="s">
        <v>5</v>
      </c>
      <c r="F503" s="16">
        <v>23</v>
      </c>
    </row>
    <row r="504" spans="1:249" s="5" customFormat="1" ht="11.25" customHeight="1" thickBot="1" x14ac:dyDescent="0.25">
      <c r="A504" s="15"/>
      <c r="B504" s="14"/>
      <c r="C504" s="62"/>
      <c r="D504" s="14"/>
      <c r="E504" s="13"/>
      <c r="F504" s="13"/>
      <c r="S504" s="1"/>
      <c r="T504" s="1"/>
    </row>
    <row r="505" spans="1:249" s="5" customFormat="1" ht="11.25" customHeight="1" thickBot="1" x14ac:dyDescent="0.25">
      <c r="A505" s="48" t="s">
        <v>4</v>
      </c>
      <c r="B505" s="46">
        <v>18799</v>
      </c>
      <c r="C505" s="47" t="s">
        <v>5</v>
      </c>
      <c r="D505" s="46">
        <v>3739</v>
      </c>
      <c r="E505" s="46">
        <v>239</v>
      </c>
      <c r="F505" s="46">
        <f>SUM(F485:F503)</f>
        <v>23145</v>
      </c>
      <c r="S505" s="1"/>
      <c r="T505" s="1"/>
    </row>
    <row r="506" spans="1:249" ht="7.5" customHeight="1" x14ac:dyDescent="0.2">
      <c r="A506" s="45"/>
      <c r="B506" s="45"/>
      <c r="C506" s="45"/>
      <c r="D506" s="45"/>
      <c r="E506" s="45"/>
      <c r="F506" s="45"/>
    </row>
    <row r="507" spans="1:249" ht="11.25" customHeight="1" x14ac:dyDescent="0.2">
      <c r="A507" s="5" t="s">
        <v>3</v>
      </c>
      <c r="C507" s="8"/>
      <c r="D507" s="10"/>
      <c r="E507" s="9"/>
      <c r="F507" s="8"/>
      <c r="S507" s="5"/>
      <c r="T507" s="5"/>
    </row>
    <row r="508" spans="1:249" ht="7.5" customHeight="1" x14ac:dyDescent="0.2"/>
    <row r="509" spans="1:249" s="2" customFormat="1" ht="11.25" customHeight="1" x14ac:dyDescent="0.2">
      <c r="A509" s="5" t="s">
        <v>1</v>
      </c>
      <c r="B509" s="4" t="s">
        <v>0</v>
      </c>
      <c r="C509" s="4"/>
      <c r="D509" s="1"/>
      <c r="F509" s="1"/>
      <c r="G509" s="1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</row>
    <row r="510" spans="1:249" ht="11.25" customHeight="1" x14ac:dyDescent="0.2"/>
    <row r="511" spans="1:249" ht="11.25" customHeight="1" x14ac:dyDescent="0.2"/>
    <row r="512" spans="1:249" ht="11.25" customHeight="1" x14ac:dyDescent="0.2"/>
    <row r="513" spans="1:246" ht="15.75" x14ac:dyDescent="0.2">
      <c r="A513" s="43" t="s">
        <v>44</v>
      </c>
      <c r="B513" s="42" t="s">
        <v>51</v>
      </c>
      <c r="D513" s="41"/>
      <c r="E513" s="40"/>
      <c r="F513" s="40"/>
    </row>
    <row r="514" spans="1:246" x14ac:dyDescent="0.2">
      <c r="A514" s="39"/>
      <c r="B514" s="39" t="s">
        <v>42</v>
      </c>
      <c r="D514" s="39"/>
      <c r="E514" s="39"/>
      <c r="F514" s="39"/>
    </row>
    <row r="515" spans="1:246" ht="7.5" customHeight="1" thickBot="1" x14ac:dyDescent="0.25">
      <c r="A515" s="38"/>
      <c r="B515" s="61"/>
      <c r="C515" s="38"/>
      <c r="D515" s="38"/>
      <c r="E515" s="38"/>
      <c r="F515" s="38"/>
    </row>
    <row r="516" spans="1:246" s="63" customFormat="1" ht="26.25" thickBot="1" x14ac:dyDescent="0.25">
      <c r="A516" s="37" t="s">
        <v>41</v>
      </c>
      <c r="B516" s="36" t="s">
        <v>40</v>
      </c>
      <c r="C516" s="36" t="s">
        <v>50</v>
      </c>
      <c r="D516" s="36" t="s">
        <v>38</v>
      </c>
      <c r="E516" s="36" t="s">
        <v>37</v>
      </c>
      <c r="F516" s="36" t="s">
        <v>4</v>
      </c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1"/>
      <c r="T516" s="1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35"/>
      <c r="CE516" s="35"/>
      <c r="CF516" s="35"/>
      <c r="CG516" s="35"/>
      <c r="CH516" s="35"/>
      <c r="CI516" s="35"/>
      <c r="CJ516" s="35"/>
      <c r="CK516" s="35"/>
      <c r="CL516" s="35"/>
      <c r="CM516" s="35"/>
      <c r="CN516" s="35"/>
      <c r="CO516" s="35"/>
      <c r="CP516" s="35"/>
      <c r="CQ516" s="35"/>
      <c r="CR516" s="35"/>
      <c r="CS516" s="35"/>
      <c r="CT516" s="35"/>
      <c r="CU516" s="35"/>
      <c r="CV516" s="35"/>
      <c r="CW516" s="35"/>
      <c r="CX516" s="35"/>
      <c r="CY516" s="35"/>
      <c r="CZ516" s="35"/>
      <c r="DA516" s="35"/>
      <c r="DB516" s="35"/>
      <c r="DC516" s="35"/>
      <c r="DD516" s="35"/>
      <c r="DE516" s="35"/>
      <c r="DF516" s="35"/>
      <c r="DG516" s="35"/>
      <c r="DH516" s="35"/>
      <c r="DI516" s="35"/>
      <c r="DJ516" s="35"/>
      <c r="DK516" s="35"/>
      <c r="DL516" s="35"/>
      <c r="DM516" s="35"/>
      <c r="DN516" s="35"/>
      <c r="DO516" s="35"/>
      <c r="DP516" s="35"/>
      <c r="DQ516" s="35"/>
      <c r="DR516" s="35"/>
      <c r="DS516" s="35"/>
      <c r="DT516" s="35"/>
      <c r="DU516" s="35"/>
      <c r="DV516" s="35"/>
      <c r="DW516" s="35"/>
      <c r="DX516" s="35"/>
      <c r="DY516" s="35"/>
      <c r="DZ516" s="35"/>
      <c r="EA516" s="35"/>
      <c r="EB516" s="35"/>
      <c r="EC516" s="35"/>
      <c r="ED516" s="35"/>
      <c r="EE516" s="35"/>
      <c r="EF516" s="35"/>
      <c r="EG516" s="35"/>
      <c r="EH516" s="35"/>
      <c r="EI516" s="35"/>
      <c r="EJ516" s="35"/>
      <c r="EK516" s="35"/>
      <c r="EL516" s="35"/>
      <c r="EM516" s="35"/>
      <c r="EN516" s="35"/>
      <c r="EO516" s="35"/>
      <c r="EP516" s="35"/>
      <c r="EQ516" s="35"/>
      <c r="ER516" s="35"/>
      <c r="ES516" s="35"/>
      <c r="ET516" s="35"/>
      <c r="EU516" s="35"/>
      <c r="EV516" s="35"/>
      <c r="EW516" s="35"/>
      <c r="EX516" s="35"/>
      <c r="EY516" s="35"/>
      <c r="EZ516" s="35"/>
      <c r="FA516" s="35"/>
      <c r="FB516" s="35"/>
      <c r="FC516" s="35"/>
      <c r="FD516" s="35"/>
      <c r="FE516" s="35"/>
      <c r="FF516" s="35"/>
      <c r="FG516" s="35"/>
      <c r="FH516" s="35"/>
      <c r="FI516" s="35"/>
      <c r="FJ516" s="35"/>
      <c r="FK516" s="35"/>
      <c r="FL516" s="35"/>
      <c r="FM516" s="35"/>
      <c r="FN516" s="35"/>
      <c r="FO516" s="35"/>
      <c r="FP516" s="35"/>
      <c r="FQ516" s="35"/>
      <c r="FR516" s="35"/>
      <c r="FS516" s="35"/>
      <c r="FT516" s="35"/>
      <c r="FU516" s="35"/>
      <c r="FV516" s="35"/>
      <c r="FW516" s="35"/>
      <c r="FX516" s="35"/>
      <c r="FY516" s="35"/>
      <c r="FZ516" s="35"/>
      <c r="GA516" s="35"/>
      <c r="GB516" s="35"/>
      <c r="GC516" s="35"/>
      <c r="GD516" s="35"/>
      <c r="GE516" s="35"/>
      <c r="GF516" s="35"/>
      <c r="GG516" s="35"/>
      <c r="GH516" s="35"/>
      <c r="GI516" s="35"/>
      <c r="GJ516" s="35"/>
      <c r="GK516" s="35"/>
      <c r="GL516" s="35"/>
      <c r="GM516" s="35"/>
      <c r="GN516" s="35"/>
      <c r="GO516" s="35"/>
      <c r="GP516" s="35"/>
      <c r="GQ516" s="35"/>
      <c r="GR516" s="35"/>
      <c r="GS516" s="35"/>
      <c r="GT516" s="35"/>
      <c r="GU516" s="35"/>
      <c r="GV516" s="35"/>
      <c r="GW516" s="35"/>
      <c r="GX516" s="35"/>
      <c r="GY516" s="35"/>
      <c r="GZ516" s="35"/>
      <c r="HA516" s="35"/>
      <c r="HB516" s="35"/>
      <c r="HC516" s="35"/>
      <c r="HD516" s="35"/>
      <c r="HE516" s="35"/>
      <c r="HF516" s="35"/>
      <c r="HG516" s="35"/>
      <c r="HH516" s="35"/>
      <c r="HI516" s="35"/>
      <c r="HJ516" s="35"/>
      <c r="HK516" s="35"/>
      <c r="HL516" s="35"/>
      <c r="HM516" s="35"/>
      <c r="HN516" s="35"/>
      <c r="HO516" s="35"/>
      <c r="HP516" s="35"/>
      <c r="HQ516" s="35"/>
      <c r="HR516" s="35"/>
      <c r="HS516" s="35"/>
      <c r="HT516" s="35"/>
      <c r="HU516" s="35"/>
      <c r="HV516" s="35"/>
      <c r="HW516" s="35"/>
      <c r="HX516" s="35"/>
      <c r="HY516" s="35"/>
      <c r="HZ516" s="35"/>
      <c r="IA516" s="35"/>
      <c r="IB516" s="35"/>
      <c r="IC516" s="35"/>
      <c r="ID516" s="35"/>
      <c r="IE516" s="35"/>
      <c r="IF516" s="35"/>
      <c r="IG516" s="35"/>
      <c r="IH516" s="35"/>
      <c r="II516" s="35"/>
      <c r="IJ516" s="35"/>
      <c r="IK516" s="35"/>
      <c r="IL516" s="35"/>
    </row>
    <row r="517" spans="1:246" s="5" customFormat="1" ht="11.25" customHeight="1" x14ac:dyDescent="0.2">
      <c r="A517" s="18" t="s">
        <v>36</v>
      </c>
      <c r="B517" s="17" t="s">
        <v>5</v>
      </c>
      <c r="C517" s="52" t="s">
        <v>5</v>
      </c>
      <c r="D517" s="16">
        <v>156</v>
      </c>
      <c r="E517" s="17" t="s">
        <v>5</v>
      </c>
      <c r="F517" s="16">
        <f>SUM(B517:E517)</f>
        <v>156</v>
      </c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1"/>
      <c r="T517" s="1"/>
    </row>
    <row r="518" spans="1:246" s="5" customFormat="1" ht="11.25" customHeight="1" thickBot="1" x14ac:dyDescent="0.25">
      <c r="A518" s="21" t="s">
        <v>23</v>
      </c>
      <c r="B518" s="19">
        <v>647</v>
      </c>
      <c r="C518" s="51" t="s">
        <v>5</v>
      </c>
      <c r="D518" s="19">
        <v>2092</v>
      </c>
      <c r="E518" s="19" t="s">
        <v>7</v>
      </c>
      <c r="F518" s="19">
        <f>SUM(B518:E518)</f>
        <v>2739</v>
      </c>
      <c r="S518" s="35"/>
      <c r="T518" s="35"/>
    </row>
    <row r="519" spans="1:246" s="5" customFormat="1" ht="11.25" customHeight="1" thickBot="1" x14ac:dyDescent="0.25">
      <c r="A519" s="18" t="s">
        <v>34</v>
      </c>
      <c r="B519" s="17" t="s">
        <v>5</v>
      </c>
      <c r="C519" s="52" t="s">
        <v>5</v>
      </c>
      <c r="D519" s="17" t="s">
        <v>5</v>
      </c>
      <c r="E519" s="16">
        <v>1</v>
      </c>
      <c r="F519" s="16">
        <f>SUM(B519:E519)</f>
        <v>1</v>
      </c>
      <c r="S519" s="33" t="s">
        <v>25</v>
      </c>
      <c r="T519" s="32"/>
    </row>
    <row r="520" spans="1:246" s="5" customFormat="1" ht="11.25" customHeight="1" x14ac:dyDescent="0.2">
      <c r="A520" s="21" t="s">
        <v>33</v>
      </c>
      <c r="B520" s="20" t="s">
        <v>5</v>
      </c>
      <c r="C520" s="51" t="s">
        <v>5</v>
      </c>
      <c r="D520" s="19">
        <v>138</v>
      </c>
      <c r="E520" s="19">
        <v>9</v>
      </c>
      <c r="F520" s="19">
        <f>SUM(B520:E520)</f>
        <v>147</v>
      </c>
      <c r="S520" s="31" t="s">
        <v>12</v>
      </c>
      <c r="T520" s="30">
        <f>F534</f>
        <v>13649</v>
      </c>
    </row>
    <row r="521" spans="1:246" s="5" customFormat="1" ht="11.25" customHeight="1" x14ac:dyDescent="0.2">
      <c r="A521" s="18" t="s">
        <v>32</v>
      </c>
      <c r="B521" s="16">
        <v>210</v>
      </c>
      <c r="C521" s="52" t="s">
        <v>5</v>
      </c>
      <c r="D521" s="17" t="s">
        <v>5</v>
      </c>
      <c r="E521" s="17" t="s">
        <v>5</v>
      </c>
      <c r="F521" s="16">
        <f>SUM(B521:E521)</f>
        <v>210</v>
      </c>
      <c r="S521" s="29" t="s">
        <v>22</v>
      </c>
      <c r="T521" s="28">
        <f>F529</f>
        <v>3738</v>
      </c>
    </row>
    <row r="522" spans="1:246" s="5" customFormat="1" ht="11.25" customHeight="1" x14ac:dyDescent="0.2">
      <c r="A522" s="21" t="s">
        <v>31</v>
      </c>
      <c r="B522" s="19">
        <v>164</v>
      </c>
      <c r="C522" s="51" t="s">
        <v>5</v>
      </c>
      <c r="D522" s="20" t="s">
        <v>5</v>
      </c>
      <c r="E522" s="20">
        <v>3</v>
      </c>
      <c r="F522" s="19">
        <f>SUM(B522:E522)</f>
        <v>167</v>
      </c>
      <c r="S522" s="29" t="s">
        <v>23</v>
      </c>
      <c r="T522" s="28">
        <f>F518</f>
        <v>2739</v>
      </c>
    </row>
    <row r="523" spans="1:246" s="5" customFormat="1" ht="11.25" customHeight="1" x14ac:dyDescent="0.2">
      <c r="A523" s="18" t="s">
        <v>30</v>
      </c>
      <c r="B523" s="17" t="s">
        <v>5</v>
      </c>
      <c r="C523" s="52" t="s">
        <v>5</v>
      </c>
      <c r="D523" s="17">
        <v>12</v>
      </c>
      <c r="E523" s="17">
        <v>18</v>
      </c>
      <c r="F523" s="16">
        <f>SUM(B523:E523)</f>
        <v>30</v>
      </c>
      <c r="S523" s="29" t="s">
        <v>14</v>
      </c>
      <c r="T523" s="28">
        <f>F533</f>
        <v>902</v>
      </c>
    </row>
    <row r="524" spans="1:246" s="5" customFormat="1" ht="11.25" customHeight="1" x14ac:dyDescent="0.2">
      <c r="A524" s="21" t="s">
        <v>29</v>
      </c>
      <c r="B524" s="20" t="s">
        <v>5</v>
      </c>
      <c r="C524" s="51" t="s">
        <v>5</v>
      </c>
      <c r="D524" s="20" t="s">
        <v>5</v>
      </c>
      <c r="E524" s="19" t="s">
        <v>7</v>
      </c>
      <c r="F524" s="19" t="s">
        <v>7</v>
      </c>
      <c r="S524" s="29" t="s">
        <v>9</v>
      </c>
      <c r="T524" s="28">
        <f>F536</f>
        <v>603</v>
      </c>
    </row>
    <row r="525" spans="1:246" s="5" customFormat="1" ht="11.25" customHeight="1" x14ac:dyDescent="0.2">
      <c r="A525" s="18" t="s">
        <v>28</v>
      </c>
      <c r="B525" s="17" t="s">
        <v>5</v>
      </c>
      <c r="C525" s="52" t="s">
        <v>5</v>
      </c>
      <c r="D525" s="16">
        <v>38</v>
      </c>
      <c r="E525" s="17" t="s">
        <v>5</v>
      </c>
      <c r="F525" s="16">
        <f>SUM(B525:E525)</f>
        <v>38</v>
      </c>
      <c r="S525" s="27" t="s">
        <v>17</v>
      </c>
      <c r="T525" s="26">
        <f>F539</f>
        <v>318</v>
      </c>
    </row>
    <row r="526" spans="1:246" s="5" customFormat="1" ht="11.25" customHeight="1" thickBot="1" x14ac:dyDescent="0.25">
      <c r="A526" s="21" t="s">
        <v>27</v>
      </c>
      <c r="B526" s="19">
        <v>254</v>
      </c>
      <c r="C526" s="51" t="s">
        <v>5</v>
      </c>
      <c r="D526" s="20">
        <v>26</v>
      </c>
      <c r="E526" s="19">
        <v>24</v>
      </c>
      <c r="F526" s="19">
        <f>SUM(B526:E526)</f>
        <v>304</v>
      </c>
      <c r="S526" s="25" t="s">
        <v>15</v>
      </c>
      <c r="T526" s="24">
        <f>F541-SUM(T520:T525)</f>
        <v>1602</v>
      </c>
    </row>
    <row r="527" spans="1:246" s="5" customFormat="1" ht="11.25" customHeight="1" x14ac:dyDescent="0.2">
      <c r="A527" s="18" t="s">
        <v>19</v>
      </c>
      <c r="B527" s="16">
        <v>380</v>
      </c>
      <c r="C527" s="52" t="s">
        <v>5</v>
      </c>
      <c r="D527" s="17" t="s">
        <v>5</v>
      </c>
      <c r="E527" s="17" t="s">
        <v>5</v>
      </c>
      <c r="F527" s="16">
        <f>SUM(B527:E527)</f>
        <v>380</v>
      </c>
    </row>
    <row r="528" spans="1:246" s="5" customFormat="1" ht="11.25" customHeight="1" x14ac:dyDescent="0.2">
      <c r="A528" s="21" t="s">
        <v>24</v>
      </c>
      <c r="B528" s="20" t="s">
        <v>5</v>
      </c>
      <c r="C528" s="51" t="s">
        <v>5</v>
      </c>
      <c r="D528" s="20" t="s">
        <v>5</v>
      </c>
      <c r="E528" s="19" t="s">
        <v>7</v>
      </c>
      <c r="F528" s="19" t="s">
        <v>7</v>
      </c>
    </row>
    <row r="529" spans="1:20" s="5" customFormat="1" ht="11.25" customHeight="1" x14ac:dyDescent="0.2">
      <c r="A529" s="18" t="s">
        <v>22</v>
      </c>
      <c r="B529" s="16">
        <v>3283</v>
      </c>
      <c r="C529" s="52" t="s">
        <v>5</v>
      </c>
      <c r="D529" s="16">
        <v>455</v>
      </c>
      <c r="E529" s="17" t="s">
        <v>5</v>
      </c>
      <c r="F529" s="16">
        <f>SUM(B529:E529)</f>
        <v>3738</v>
      </c>
    </row>
    <row r="530" spans="1:20" s="5" customFormat="1" ht="11.25" customHeight="1" x14ac:dyDescent="0.2">
      <c r="A530" s="21" t="s">
        <v>20</v>
      </c>
      <c r="B530" s="19">
        <v>2</v>
      </c>
      <c r="C530" s="51" t="s">
        <v>5</v>
      </c>
      <c r="D530" s="20" t="s">
        <v>5</v>
      </c>
      <c r="E530" s="20" t="s">
        <v>5</v>
      </c>
      <c r="F530" s="19">
        <f>SUM(B530:E530)</f>
        <v>2</v>
      </c>
    </row>
    <row r="531" spans="1:20" s="5" customFormat="1" ht="11.25" customHeight="1" x14ac:dyDescent="0.2">
      <c r="A531" s="18" t="s">
        <v>16</v>
      </c>
      <c r="B531" s="17" t="s">
        <v>5</v>
      </c>
      <c r="C531" s="52" t="s">
        <v>5</v>
      </c>
      <c r="D531" s="16">
        <v>76</v>
      </c>
      <c r="E531" s="16" t="s">
        <v>7</v>
      </c>
      <c r="F531" s="16">
        <f>SUM(B531:E531)</f>
        <v>76</v>
      </c>
    </row>
    <row r="532" spans="1:20" s="5" customFormat="1" ht="11.25" customHeight="1" x14ac:dyDescent="0.2">
      <c r="A532" s="21" t="s">
        <v>49</v>
      </c>
      <c r="B532" s="20" t="s">
        <v>5</v>
      </c>
      <c r="C532" s="51" t="s">
        <v>5</v>
      </c>
      <c r="D532" s="19" t="s">
        <v>7</v>
      </c>
      <c r="E532" s="20" t="s">
        <v>5</v>
      </c>
      <c r="F532" s="19" t="s">
        <v>7</v>
      </c>
    </row>
    <row r="533" spans="1:20" s="5" customFormat="1" ht="11.25" customHeight="1" x14ac:dyDescent="0.2">
      <c r="A533" s="18" t="s">
        <v>14</v>
      </c>
      <c r="B533" s="16">
        <v>902</v>
      </c>
      <c r="C533" s="52" t="s">
        <v>5</v>
      </c>
      <c r="D533" s="17" t="s">
        <v>5</v>
      </c>
      <c r="E533" s="17" t="s">
        <v>5</v>
      </c>
      <c r="F533" s="16">
        <f>SUM(B533:E533)</f>
        <v>902</v>
      </c>
    </row>
    <row r="534" spans="1:20" s="5" customFormat="1" ht="11.25" customHeight="1" x14ac:dyDescent="0.2">
      <c r="A534" s="58" t="s">
        <v>12</v>
      </c>
      <c r="B534" s="56">
        <v>12400</v>
      </c>
      <c r="C534" s="51" t="s">
        <v>5</v>
      </c>
      <c r="D534" s="56">
        <v>1188</v>
      </c>
      <c r="E534" s="56">
        <v>61</v>
      </c>
      <c r="F534" s="56">
        <f>SUM(B534:E534)</f>
        <v>13649</v>
      </c>
    </row>
    <row r="535" spans="1:20" s="5" customFormat="1" ht="11.25" customHeight="1" x14ac:dyDescent="0.2">
      <c r="A535" s="18" t="s">
        <v>10</v>
      </c>
      <c r="B535" s="17" t="s">
        <v>5</v>
      </c>
      <c r="C535" s="52" t="s">
        <v>5</v>
      </c>
      <c r="D535" s="16">
        <v>65</v>
      </c>
      <c r="E535" s="16">
        <v>26</v>
      </c>
      <c r="F535" s="16">
        <f>SUM(B535:E535)</f>
        <v>91</v>
      </c>
    </row>
    <row r="536" spans="1:20" s="5" customFormat="1" ht="11.25" customHeight="1" x14ac:dyDescent="0.2">
      <c r="A536" s="21" t="s">
        <v>9</v>
      </c>
      <c r="B536" s="19">
        <v>476</v>
      </c>
      <c r="C536" s="51" t="s">
        <v>5</v>
      </c>
      <c r="D536" s="20">
        <v>127</v>
      </c>
      <c r="E536" s="20" t="s">
        <v>5</v>
      </c>
      <c r="F536" s="19">
        <f>SUM(B536:E536)</f>
        <v>603</v>
      </c>
    </row>
    <row r="537" spans="1:20" s="5" customFormat="1" ht="11.25" customHeight="1" x14ac:dyDescent="0.2">
      <c r="A537" s="18" t="s">
        <v>8</v>
      </c>
      <c r="B537" s="17" t="s">
        <v>5</v>
      </c>
      <c r="C537" s="52" t="s">
        <v>5</v>
      </c>
      <c r="D537" s="17" t="s">
        <v>5</v>
      </c>
      <c r="E537" s="16" t="s">
        <v>7</v>
      </c>
      <c r="F537" s="16" t="s">
        <v>7</v>
      </c>
    </row>
    <row r="538" spans="1:20" s="5" customFormat="1" ht="11.25" customHeight="1" x14ac:dyDescent="0.2">
      <c r="A538" s="21"/>
      <c r="B538" s="20"/>
      <c r="C538" s="51"/>
      <c r="D538" s="20"/>
      <c r="E538" s="19"/>
      <c r="F538" s="19"/>
      <c r="S538" s="1"/>
      <c r="T538" s="1"/>
    </row>
    <row r="539" spans="1:20" s="5" customFormat="1" ht="11.25" customHeight="1" x14ac:dyDescent="0.2">
      <c r="A539" s="18" t="s">
        <v>6</v>
      </c>
      <c r="B539" s="17" t="s">
        <v>5</v>
      </c>
      <c r="C539" s="52" t="s">
        <v>5</v>
      </c>
      <c r="D539" s="17" t="s">
        <v>5</v>
      </c>
      <c r="E539" s="17" t="s">
        <v>5</v>
      </c>
      <c r="F539" s="16">
        <v>318</v>
      </c>
      <c r="S539" s="1"/>
      <c r="T539" s="1"/>
    </row>
    <row r="540" spans="1:20" s="5" customFormat="1" ht="11.25" customHeight="1" thickBot="1" x14ac:dyDescent="0.25">
      <c r="A540" s="15"/>
      <c r="B540" s="14"/>
      <c r="C540" s="62"/>
      <c r="D540" s="14"/>
      <c r="E540" s="13"/>
      <c r="F540" s="13"/>
      <c r="S540" s="1"/>
      <c r="T540" s="1"/>
    </row>
    <row r="541" spans="1:20" s="5" customFormat="1" ht="11.25" customHeight="1" thickBot="1" x14ac:dyDescent="0.25">
      <c r="A541" s="48" t="s">
        <v>4</v>
      </c>
      <c r="B541" s="46">
        <f>SUM(B517:B537)</f>
        <v>18718</v>
      </c>
      <c r="C541" s="47" t="s">
        <v>5</v>
      </c>
      <c r="D541" s="46">
        <f>SUM(D517:D537)</f>
        <v>4373</v>
      </c>
      <c r="E541" s="46">
        <f>SUM(E517:E537)</f>
        <v>142</v>
      </c>
      <c r="F541" s="46">
        <f>SUM(F517:F539)</f>
        <v>23551</v>
      </c>
    </row>
    <row r="542" spans="1:20" ht="7.5" customHeight="1" x14ac:dyDescent="0.2">
      <c r="A542" s="45"/>
      <c r="B542" s="45"/>
      <c r="C542" s="45"/>
      <c r="D542" s="45"/>
      <c r="E542" s="45"/>
      <c r="F542" s="45"/>
      <c r="S542" s="5"/>
      <c r="T542" s="5"/>
    </row>
    <row r="543" spans="1:20" ht="11.25" customHeight="1" x14ac:dyDescent="0.2">
      <c r="A543" s="5" t="s">
        <v>3</v>
      </c>
      <c r="C543" s="8"/>
      <c r="D543" s="10"/>
      <c r="E543" s="9"/>
      <c r="F543" s="8"/>
      <c r="S543" s="5"/>
      <c r="T543" s="5"/>
    </row>
    <row r="544" spans="1:20" ht="7.5" customHeight="1" x14ac:dyDescent="0.2"/>
    <row r="545" spans="1:249" s="2" customFormat="1" ht="11.25" customHeight="1" x14ac:dyDescent="0.2">
      <c r="A545" s="5" t="s">
        <v>1</v>
      </c>
      <c r="B545" s="4" t="s">
        <v>0</v>
      </c>
      <c r="C545" s="4"/>
      <c r="D545" s="1"/>
      <c r="F545" s="1"/>
      <c r="G545" s="1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</row>
    <row r="546" spans="1:249" ht="11.25" customHeight="1" x14ac:dyDescent="0.2"/>
    <row r="547" spans="1:249" ht="11.25" customHeight="1" x14ac:dyDescent="0.2"/>
    <row r="548" spans="1:249" ht="11.25" customHeight="1" x14ac:dyDescent="0.2"/>
    <row r="549" spans="1:249" ht="15.75" x14ac:dyDescent="0.2">
      <c r="A549" s="43" t="s">
        <v>44</v>
      </c>
      <c r="B549" s="42" t="s">
        <v>48</v>
      </c>
      <c r="D549" s="41"/>
      <c r="E549" s="40"/>
      <c r="F549" s="40"/>
    </row>
    <row r="550" spans="1:249" x14ac:dyDescent="0.2">
      <c r="A550" s="39"/>
      <c r="B550" s="39" t="s">
        <v>42</v>
      </c>
      <c r="D550" s="39"/>
      <c r="E550" s="39"/>
      <c r="F550" s="39"/>
    </row>
    <row r="551" spans="1:249" ht="7.5" customHeight="1" thickBot="1" x14ac:dyDescent="0.25">
      <c r="A551" s="38"/>
      <c r="B551" s="61"/>
      <c r="C551" s="38"/>
      <c r="D551" s="38"/>
      <c r="E551" s="38"/>
      <c r="F551" s="38"/>
    </row>
    <row r="552" spans="1:249" ht="26.25" thickBot="1" x14ac:dyDescent="0.25">
      <c r="A552" s="37" t="s">
        <v>41</v>
      </c>
      <c r="B552" s="36" t="s">
        <v>40</v>
      </c>
      <c r="C552" s="36" t="s">
        <v>39</v>
      </c>
      <c r="D552" s="36" t="s">
        <v>38</v>
      </c>
      <c r="E552" s="36" t="s">
        <v>37</v>
      </c>
      <c r="F552" s="36" t="s">
        <v>4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</row>
    <row r="553" spans="1:249" s="5" customFormat="1" ht="11.25" customHeight="1" x14ac:dyDescent="0.2">
      <c r="A553" s="60" t="s">
        <v>47</v>
      </c>
      <c r="B553" s="59">
        <v>1</v>
      </c>
      <c r="C553" s="52" t="s">
        <v>5</v>
      </c>
      <c r="D553" s="52" t="s">
        <v>5</v>
      </c>
      <c r="E553" s="52" t="s">
        <v>5</v>
      </c>
      <c r="F553" s="54">
        <f>SUM(B553:E553)</f>
        <v>1</v>
      </c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1"/>
      <c r="T553" s="1"/>
    </row>
    <row r="554" spans="1:249" s="5" customFormat="1" ht="11.25" customHeight="1" x14ac:dyDescent="0.2">
      <c r="A554" s="21" t="s">
        <v>36</v>
      </c>
      <c r="B554" s="20" t="s">
        <v>5</v>
      </c>
      <c r="C554" s="51" t="s">
        <v>5</v>
      </c>
      <c r="D554" s="19">
        <v>19</v>
      </c>
      <c r="E554" s="20" t="s">
        <v>5</v>
      </c>
      <c r="F554" s="53">
        <f>SUM(B554:E554)</f>
        <v>19</v>
      </c>
      <c r="S554" s="1"/>
      <c r="T554" s="1"/>
    </row>
    <row r="555" spans="1:249" s="5" customFormat="1" ht="11.25" customHeight="1" x14ac:dyDescent="0.2">
      <c r="A555" s="18" t="s">
        <v>35</v>
      </c>
      <c r="B555" s="16">
        <v>4452</v>
      </c>
      <c r="C555" s="52" t="s">
        <v>5</v>
      </c>
      <c r="D555" s="16">
        <v>1974</v>
      </c>
      <c r="E555" s="17" t="s">
        <v>5</v>
      </c>
      <c r="F555" s="54">
        <f>SUM(B555:E555)</f>
        <v>6426</v>
      </c>
    </row>
    <row r="556" spans="1:249" s="5" customFormat="1" ht="11.25" customHeight="1" x14ac:dyDescent="0.2">
      <c r="A556" s="21" t="s">
        <v>34</v>
      </c>
      <c r="B556" s="20" t="s">
        <v>5</v>
      </c>
      <c r="C556" s="51" t="s">
        <v>5</v>
      </c>
      <c r="D556" s="19" t="s">
        <v>7</v>
      </c>
      <c r="E556" s="19">
        <v>1</v>
      </c>
      <c r="F556" s="53">
        <f>SUM(B556:E556)</f>
        <v>1</v>
      </c>
    </row>
    <row r="557" spans="1:249" s="5" customFormat="1" ht="11.25" customHeight="1" x14ac:dyDescent="0.2">
      <c r="A557" s="18" t="s">
        <v>33</v>
      </c>
      <c r="B557" s="17" t="s">
        <v>5</v>
      </c>
      <c r="C557" s="52" t="s">
        <v>5</v>
      </c>
      <c r="D557" s="16">
        <v>297</v>
      </c>
      <c r="E557" s="16">
        <v>14</v>
      </c>
      <c r="F557" s="54">
        <f>SUM(B557:E557)</f>
        <v>311</v>
      </c>
      <c r="S557" s="35"/>
      <c r="T557" s="35"/>
    </row>
    <row r="558" spans="1:249" s="5" customFormat="1" ht="11.25" customHeight="1" x14ac:dyDescent="0.2">
      <c r="A558" s="21" t="s">
        <v>32</v>
      </c>
      <c r="B558" s="19">
        <v>345</v>
      </c>
      <c r="C558" s="51" t="s">
        <v>5</v>
      </c>
      <c r="D558" s="20" t="s">
        <v>5</v>
      </c>
      <c r="E558" s="20" t="s">
        <v>5</v>
      </c>
      <c r="F558" s="53">
        <f>SUM(B558:E558)</f>
        <v>345</v>
      </c>
      <c r="S558" s="34"/>
      <c r="T558" s="34"/>
    </row>
    <row r="559" spans="1:249" s="5" customFormat="1" ht="11.25" customHeight="1" thickBot="1" x14ac:dyDescent="0.25">
      <c r="A559" s="18" t="s">
        <v>31</v>
      </c>
      <c r="B559" s="16">
        <v>281</v>
      </c>
      <c r="C559" s="52" t="s">
        <v>5</v>
      </c>
      <c r="D559" s="17" t="s">
        <v>5</v>
      </c>
      <c r="E559" s="17" t="s">
        <v>5</v>
      </c>
      <c r="F559" s="54">
        <f>SUM(B559:E559)</f>
        <v>281</v>
      </c>
    </row>
    <row r="560" spans="1:249" s="5" customFormat="1" ht="11.25" customHeight="1" thickBot="1" x14ac:dyDescent="0.25">
      <c r="A560" s="21" t="s">
        <v>29</v>
      </c>
      <c r="B560" s="20" t="s">
        <v>5</v>
      </c>
      <c r="C560" s="51" t="s">
        <v>5</v>
      </c>
      <c r="D560" s="19">
        <v>21</v>
      </c>
      <c r="E560" s="20" t="s">
        <v>5</v>
      </c>
      <c r="F560" s="53">
        <f>SUM(B560:E560)</f>
        <v>21</v>
      </c>
      <c r="S560" s="33" t="s">
        <v>25</v>
      </c>
      <c r="T560" s="32"/>
    </row>
    <row r="561" spans="1:20" s="5" customFormat="1" ht="11.25" customHeight="1" x14ac:dyDescent="0.2">
      <c r="A561" s="18" t="s">
        <v>28</v>
      </c>
      <c r="B561" s="17" t="s">
        <v>5</v>
      </c>
      <c r="C561" s="52" t="s">
        <v>5</v>
      </c>
      <c r="D561" s="16">
        <v>4</v>
      </c>
      <c r="E561" s="17" t="s">
        <v>5</v>
      </c>
      <c r="F561" s="54">
        <f>SUM(B561:E561)</f>
        <v>4</v>
      </c>
      <c r="S561" s="31" t="s">
        <v>12</v>
      </c>
      <c r="T561" s="30">
        <f>F570</f>
        <v>10080</v>
      </c>
    </row>
    <row r="562" spans="1:20" s="5" customFormat="1" ht="11.25" customHeight="1" x14ac:dyDescent="0.2">
      <c r="A562" s="21" t="s">
        <v>27</v>
      </c>
      <c r="B562" s="19">
        <v>10</v>
      </c>
      <c r="C562" s="51" t="s">
        <v>5</v>
      </c>
      <c r="D562" s="20" t="s">
        <v>5</v>
      </c>
      <c r="E562" s="19">
        <v>253</v>
      </c>
      <c r="F562" s="53">
        <f>SUM(B562:E562)</f>
        <v>263</v>
      </c>
      <c r="S562" s="29" t="s">
        <v>23</v>
      </c>
      <c r="T562" s="28">
        <f>F555</f>
        <v>6426</v>
      </c>
    </row>
    <row r="563" spans="1:20" s="5" customFormat="1" ht="11.25" customHeight="1" x14ac:dyDescent="0.2">
      <c r="A563" s="18" t="s">
        <v>26</v>
      </c>
      <c r="B563" s="17" t="s">
        <v>5</v>
      </c>
      <c r="C563" s="52" t="s">
        <v>5</v>
      </c>
      <c r="D563" s="16">
        <v>1</v>
      </c>
      <c r="E563" s="17" t="s">
        <v>5</v>
      </c>
      <c r="F563" s="54">
        <f>SUM(B563:E563)</f>
        <v>1</v>
      </c>
      <c r="S563" s="29" t="s">
        <v>22</v>
      </c>
      <c r="T563" s="28">
        <f>F567</f>
        <v>3484</v>
      </c>
    </row>
    <row r="564" spans="1:20" s="5" customFormat="1" ht="11.25" customHeight="1" x14ac:dyDescent="0.2">
      <c r="A564" s="21" t="s">
        <v>19</v>
      </c>
      <c r="B564" s="19">
        <v>60</v>
      </c>
      <c r="C564" s="51" t="s">
        <v>5</v>
      </c>
      <c r="D564" s="20" t="s">
        <v>5</v>
      </c>
      <c r="E564" s="20" t="s">
        <v>5</v>
      </c>
      <c r="F564" s="53">
        <f>SUM(B564:E564)</f>
        <v>60</v>
      </c>
      <c r="S564" s="29" t="s">
        <v>14</v>
      </c>
      <c r="T564" s="28">
        <f>F569</f>
        <v>1072</v>
      </c>
    </row>
    <row r="565" spans="1:20" s="5" customFormat="1" ht="11.25" customHeight="1" x14ac:dyDescent="0.2">
      <c r="A565" s="18" t="s">
        <v>24</v>
      </c>
      <c r="B565" s="17" t="s">
        <v>5</v>
      </c>
      <c r="C565" s="52" t="s">
        <v>5</v>
      </c>
      <c r="D565" s="16">
        <v>5</v>
      </c>
      <c r="E565" s="16" t="s">
        <v>7</v>
      </c>
      <c r="F565" s="54">
        <f>SUM(B565:E565)</f>
        <v>5</v>
      </c>
      <c r="S565" s="27" t="s">
        <v>32</v>
      </c>
      <c r="T565" s="26">
        <f>F558</f>
        <v>345</v>
      </c>
    </row>
    <row r="566" spans="1:20" s="5" customFormat="1" ht="11.25" customHeight="1" x14ac:dyDescent="0.2">
      <c r="A566" s="21" t="s">
        <v>46</v>
      </c>
      <c r="B566" s="19">
        <v>11</v>
      </c>
      <c r="C566" s="51" t="s">
        <v>5</v>
      </c>
      <c r="D566" s="20" t="s">
        <v>5</v>
      </c>
      <c r="E566" s="20" t="s">
        <v>5</v>
      </c>
      <c r="F566" s="53">
        <f>SUM(B566:E566)</f>
        <v>11</v>
      </c>
      <c r="S566" s="27" t="s">
        <v>17</v>
      </c>
      <c r="T566" s="26">
        <f>F576</f>
        <v>1142</v>
      </c>
    </row>
    <row r="567" spans="1:20" s="5" customFormat="1" ht="11.25" customHeight="1" thickBot="1" x14ac:dyDescent="0.25">
      <c r="A567" s="18" t="s">
        <v>22</v>
      </c>
      <c r="B567" s="16">
        <v>3170</v>
      </c>
      <c r="C567" s="52" t="s">
        <v>5</v>
      </c>
      <c r="D567" s="16">
        <v>314</v>
      </c>
      <c r="E567" s="17" t="s">
        <v>5</v>
      </c>
      <c r="F567" s="54">
        <f>SUM(B567:E567)</f>
        <v>3484</v>
      </c>
      <c r="S567" s="25" t="s">
        <v>15</v>
      </c>
      <c r="T567" s="24">
        <f>F578-SUM(T561:T566)</f>
        <v>1843</v>
      </c>
    </row>
    <row r="568" spans="1:20" s="5" customFormat="1" ht="11.25" customHeight="1" x14ac:dyDescent="0.2">
      <c r="A568" s="21" t="s">
        <v>16</v>
      </c>
      <c r="B568" s="20" t="s">
        <v>5</v>
      </c>
      <c r="C568" s="51" t="s">
        <v>5</v>
      </c>
      <c r="D568" s="19">
        <v>95</v>
      </c>
      <c r="E568" s="20" t="s">
        <v>5</v>
      </c>
      <c r="F568" s="53">
        <f>SUM(B568:E568)</f>
        <v>95</v>
      </c>
    </row>
    <row r="569" spans="1:20" s="5" customFormat="1" ht="11.25" customHeight="1" x14ac:dyDescent="0.2">
      <c r="A569" s="18" t="s">
        <v>14</v>
      </c>
      <c r="B569" s="16">
        <v>1072</v>
      </c>
      <c r="C569" s="52" t="s">
        <v>5</v>
      </c>
      <c r="D569" s="17" t="s">
        <v>5</v>
      </c>
      <c r="E569" s="17" t="s">
        <v>5</v>
      </c>
      <c r="F569" s="54">
        <f>SUM(B569:E569)</f>
        <v>1072</v>
      </c>
    </row>
    <row r="570" spans="1:20" s="5" customFormat="1" ht="11.25" customHeight="1" x14ac:dyDescent="0.2">
      <c r="A570" s="58" t="s">
        <v>12</v>
      </c>
      <c r="B570" s="56">
        <v>8845</v>
      </c>
      <c r="C570" s="57" t="s">
        <v>5</v>
      </c>
      <c r="D570" s="56">
        <v>1037</v>
      </c>
      <c r="E570" s="56">
        <v>198</v>
      </c>
      <c r="F570" s="55">
        <f>SUM(B570:E570)</f>
        <v>10080</v>
      </c>
    </row>
    <row r="571" spans="1:20" s="5" customFormat="1" ht="11.25" customHeight="1" x14ac:dyDescent="0.2">
      <c r="A571" s="18" t="s">
        <v>10</v>
      </c>
      <c r="B571" s="17" t="s">
        <v>5</v>
      </c>
      <c r="C571" s="52" t="s">
        <v>5</v>
      </c>
      <c r="D571" s="16">
        <v>58</v>
      </c>
      <c r="E571" s="16">
        <v>23</v>
      </c>
      <c r="F571" s="54">
        <f>SUM(B571:E571)</f>
        <v>81</v>
      </c>
    </row>
    <row r="572" spans="1:20" s="5" customFormat="1" ht="11.25" customHeight="1" x14ac:dyDescent="0.2">
      <c r="A572" s="21" t="s">
        <v>9</v>
      </c>
      <c r="B572" s="19">
        <v>663</v>
      </c>
      <c r="C572" s="51" t="s">
        <v>5</v>
      </c>
      <c r="D572" s="20" t="s">
        <v>5</v>
      </c>
      <c r="E572" s="20" t="s">
        <v>5</v>
      </c>
      <c r="F572" s="53">
        <f>SUM(B572:E572)</f>
        <v>663</v>
      </c>
    </row>
    <row r="573" spans="1:20" s="5" customFormat="1" ht="11.25" customHeight="1" x14ac:dyDescent="0.2">
      <c r="A573" s="18" t="s">
        <v>8</v>
      </c>
      <c r="B573" s="17" t="s">
        <v>5</v>
      </c>
      <c r="C573" s="52" t="s">
        <v>5</v>
      </c>
      <c r="D573" s="17" t="s">
        <v>5</v>
      </c>
      <c r="E573" s="16" t="s">
        <v>7</v>
      </c>
      <c r="F573" s="54" t="s">
        <v>7</v>
      </c>
    </row>
    <row r="574" spans="1:20" s="5" customFormat="1" ht="11.25" customHeight="1" x14ac:dyDescent="0.2">
      <c r="A574" s="21" t="s">
        <v>45</v>
      </c>
      <c r="B574" s="20" t="s">
        <v>5</v>
      </c>
      <c r="C574" s="51" t="s">
        <v>5</v>
      </c>
      <c r="D574" s="20" t="s">
        <v>5</v>
      </c>
      <c r="E574" s="20" t="s">
        <v>5</v>
      </c>
      <c r="F574" s="53">
        <v>26</v>
      </c>
    </row>
    <row r="575" spans="1:20" s="5" customFormat="1" ht="11.25" customHeight="1" x14ac:dyDescent="0.2">
      <c r="A575" s="18"/>
      <c r="B575" s="17"/>
      <c r="C575" s="52"/>
      <c r="D575" s="17"/>
      <c r="E575" s="17"/>
      <c r="F575" s="16"/>
    </row>
    <row r="576" spans="1:20" s="5" customFormat="1" ht="11.25" customHeight="1" x14ac:dyDescent="0.2">
      <c r="A576" s="21" t="s">
        <v>6</v>
      </c>
      <c r="B576" s="20" t="s">
        <v>5</v>
      </c>
      <c r="C576" s="51" t="s">
        <v>5</v>
      </c>
      <c r="D576" s="20" t="s">
        <v>5</v>
      </c>
      <c r="E576" s="20" t="s">
        <v>5</v>
      </c>
      <c r="F576" s="19">
        <v>1142</v>
      </c>
    </row>
    <row r="577" spans="1:249" s="5" customFormat="1" ht="11.25" customHeight="1" thickBot="1" x14ac:dyDescent="0.25">
      <c r="A577" s="50"/>
      <c r="B577" s="47"/>
      <c r="C577" s="49"/>
      <c r="D577" s="47"/>
      <c r="E577" s="47"/>
      <c r="F577" s="46"/>
    </row>
    <row r="578" spans="1:249" s="5" customFormat="1" ht="11.25" customHeight="1" thickBot="1" x14ac:dyDescent="0.25">
      <c r="A578" s="48" t="s">
        <v>4</v>
      </c>
      <c r="B578" s="46">
        <f>SUM(B553:B574)</f>
        <v>18910</v>
      </c>
      <c r="C578" s="47" t="s">
        <v>5</v>
      </c>
      <c r="D578" s="46">
        <f>SUM(D553:D574)</f>
        <v>3825</v>
      </c>
      <c r="E578" s="46">
        <f>SUM(E553:E574)</f>
        <v>489</v>
      </c>
      <c r="F578" s="46">
        <f>SUM(F553:F576)</f>
        <v>24392</v>
      </c>
    </row>
    <row r="579" spans="1:249" ht="7.5" customHeight="1" x14ac:dyDescent="0.2">
      <c r="A579" s="45"/>
      <c r="B579" s="45"/>
      <c r="C579" s="45"/>
      <c r="D579" s="45"/>
      <c r="E579" s="45"/>
      <c r="F579" s="45"/>
    </row>
    <row r="580" spans="1:249" ht="11.25" customHeight="1" x14ac:dyDescent="0.2">
      <c r="A580" s="5" t="s">
        <v>3</v>
      </c>
      <c r="C580" s="8"/>
      <c r="D580" s="10"/>
      <c r="E580" s="9"/>
      <c r="F580" s="44"/>
    </row>
    <row r="581" spans="1:249" ht="21" customHeight="1" x14ac:dyDescent="0.2">
      <c r="A581" s="7" t="s">
        <v>2</v>
      </c>
      <c r="B581" s="6"/>
      <c r="C581" s="6"/>
      <c r="D581" s="6"/>
      <c r="E581" s="6"/>
      <c r="F581" s="6"/>
    </row>
    <row r="582" spans="1:249" ht="7.5" customHeight="1" x14ac:dyDescent="0.2"/>
    <row r="583" spans="1:249" s="2" customFormat="1" ht="11.25" customHeight="1" x14ac:dyDescent="0.2">
      <c r="A583" s="5" t="s">
        <v>1</v>
      </c>
      <c r="B583" s="4" t="s">
        <v>0</v>
      </c>
      <c r="C583" s="4"/>
      <c r="D583" s="1"/>
      <c r="F583" s="1"/>
      <c r="G583" s="1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</row>
    <row r="584" spans="1:249" s="2" customFormat="1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</row>
    <row r="585" spans="1:249" ht="11.25" customHeight="1" x14ac:dyDescent="0.2"/>
    <row r="586" spans="1:249" ht="11.25" customHeight="1" x14ac:dyDescent="0.2"/>
    <row r="587" spans="1:249" ht="15.75" x14ac:dyDescent="0.2">
      <c r="A587" s="43" t="s">
        <v>44</v>
      </c>
      <c r="B587" s="42" t="s">
        <v>43</v>
      </c>
      <c r="C587" s="41"/>
      <c r="D587" s="40"/>
      <c r="E587" s="40"/>
      <c r="F587" s="40"/>
    </row>
    <row r="588" spans="1:249" x14ac:dyDescent="0.2">
      <c r="A588" s="39"/>
      <c r="B588" s="39" t="s">
        <v>42</v>
      </c>
      <c r="C588" s="39"/>
      <c r="D588" s="39"/>
      <c r="E588" s="39"/>
      <c r="F588" s="39"/>
    </row>
    <row r="589" spans="1:249" ht="7.5" customHeight="1" thickBot="1" x14ac:dyDescent="0.25">
      <c r="A589" s="38"/>
      <c r="B589" s="38"/>
      <c r="C589" s="38"/>
      <c r="D589" s="38"/>
      <c r="E589" s="38"/>
      <c r="F589" s="38"/>
    </row>
    <row r="590" spans="1:249" ht="26.25" thickBot="1" x14ac:dyDescent="0.25">
      <c r="A590" s="37" t="s">
        <v>41</v>
      </c>
      <c r="B590" s="36" t="s">
        <v>40</v>
      </c>
      <c r="C590" s="36" t="s">
        <v>39</v>
      </c>
      <c r="D590" s="36" t="s">
        <v>38</v>
      </c>
      <c r="E590" s="36" t="s">
        <v>37</v>
      </c>
      <c r="F590" s="36" t="s">
        <v>4</v>
      </c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</row>
    <row r="591" spans="1:249" s="5" customFormat="1" ht="11.25" customHeight="1" x14ac:dyDescent="0.2">
      <c r="A591" s="18" t="s">
        <v>36</v>
      </c>
      <c r="B591" s="17" t="s">
        <v>5</v>
      </c>
      <c r="C591" s="17" t="s">
        <v>5</v>
      </c>
      <c r="D591" s="16">
        <v>31</v>
      </c>
      <c r="E591" s="17" t="s">
        <v>5</v>
      </c>
      <c r="F591" s="16">
        <f>SUM(B591:E591)</f>
        <v>31</v>
      </c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1"/>
      <c r="T591" s="1"/>
    </row>
    <row r="592" spans="1:249" s="5" customFormat="1" ht="11.25" customHeight="1" x14ac:dyDescent="0.2">
      <c r="A592" s="21" t="s">
        <v>35</v>
      </c>
      <c r="B592" s="19">
        <v>5532</v>
      </c>
      <c r="C592" s="20" t="s">
        <v>5</v>
      </c>
      <c r="D592" s="19">
        <v>1790</v>
      </c>
      <c r="E592" s="19" t="s">
        <v>7</v>
      </c>
      <c r="F592" s="19">
        <f>SUM(B592:E592)</f>
        <v>7322</v>
      </c>
      <c r="S592" s="1"/>
      <c r="T592" s="1"/>
    </row>
    <row r="593" spans="1:20" s="5" customFormat="1" ht="11.25" customHeight="1" x14ac:dyDescent="0.2">
      <c r="A593" s="18" t="s">
        <v>34</v>
      </c>
      <c r="B593" s="17" t="s">
        <v>5</v>
      </c>
      <c r="C593" s="17" t="s">
        <v>5</v>
      </c>
      <c r="D593" s="17" t="s">
        <v>5</v>
      </c>
      <c r="E593" s="16">
        <v>3</v>
      </c>
      <c r="F593" s="16">
        <f>SUM(B593:E593)</f>
        <v>3</v>
      </c>
    </row>
    <row r="594" spans="1:20" s="5" customFormat="1" ht="11.25" customHeight="1" x14ac:dyDescent="0.2">
      <c r="A594" s="21" t="s">
        <v>33</v>
      </c>
      <c r="B594" s="20" t="s">
        <v>5</v>
      </c>
      <c r="C594" s="20" t="s">
        <v>5</v>
      </c>
      <c r="D594" s="19">
        <v>220</v>
      </c>
      <c r="E594" s="19">
        <v>15</v>
      </c>
      <c r="F594" s="19">
        <f>SUM(B594:E594)</f>
        <v>235</v>
      </c>
    </row>
    <row r="595" spans="1:20" s="5" customFormat="1" ht="11.25" customHeight="1" x14ac:dyDescent="0.2">
      <c r="A595" s="18" t="s">
        <v>32</v>
      </c>
      <c r="B595" s="16">
        <v>118</v>
      </c>
      <c r="C595" s="17" t="s">
        <v>5</v>
      </c>
      <c r="D595" s="17" t="s">
        <v>5</v>
      </c>
      <c r="E595" s="17" t="s">
        <v>5</v>
      </c>
      <c r="F595" s="16">
        <f>SUM(B595:E595)</f>
        <v>118</v>
      </c>
      <c r="S595" s="35"/>
      <c r="T595" s="35"/>
    </row>
    <row r="596" spans="1:20" s="5" customFormat="1" ht="11.25" customHeight="1" x14ac:dyDescent="0.2">
      <c r="A596" s="21" t="s">
        <v>31</v>
      </c>
      <c r="B596" s="19">
        <v>284</v>
      </c>
      <c r="C596" s="20" t="s">
        <v>5</v>
      </c>
      <c r="D596" s="20" t="s">
        <v>5</v>
      </c>
      <c r="E596" s="20" t="s">
        <v>5</v>
      </c>
      <c r="F596" s="19">
        <f>SUM(B596:E596)</f>
        <v>284</v>
      </c>
      <c r="S596" s="34"/>
      <c r="T596" s="34"/>
    </row>
    <row r="597" spans="1:20" s="5" customFormat="1" ht="11.25" customHeight="1" x14ac:dyDescent="0.2">
      <c r="A597" s="18" t="s">
        <v>30</v>
      </c>
      <c r="B597" s="16">
        <v>24</v>
      </c>
      <c r="C597" s="17" t="s">
        <v>5</v>
      </c>
      <c r="D597" s="17" t="s">
        <v>5</v>
      </c>
      <c r="E597" s="17" t="s">
        <v>5</v>
      </c>
      <c r="F597" s="16">
        <f>SUM(B597:E597)</f>
        <v>24</v>
      </c>
    </row>
    <row r="598" spans="1:20" s="5" customFormat="1" ht="11.25" customHeight="1" x14ac:dyDescent="0.2">
      <c r="A598" s="21" t="s">
        <v>29</v>
      </c>
      <c r="B598" s="20" t="s">
        <v>5</v>
      </c>
      <c r="C598" s="20" t="s">
        <v>5</v>
      </c>
      <c r="D598" s="20" t="s">
        <v>5</v>
      </c>
      <c r="E598" s="19" t="s">
        <v>7</v>
      </c>
      <c r="F598" s="19" t="s">
        <v>7</v>
      </c>
    </row>
    <row r="599" spans="1:20" s="5" customFormat="1" ht="11.25" customHeight="1" x14ac:dyDescent="0.2">
      <c r="A599" s="18" t="s">
        <v>28</v>
      </c>
      <c r="B599" s="17" t="s">
        <v>5</v>
      </c>
      <c r="C599" s="17" t="s">
        <v>5</v>
      </c>
      <c r="D599" s="16">
        <v>78</v>
      </c>
      <c r="E599" s="17" t="s">
        <v>5</v>
      </c>
      <c r="F599" s="16">
        <f>SUM(B599:E599)</f>
        <v>78</v>
      </c>
    </row>
    <row r="600" spans="1:20" s="5" customFormat="1" ht="11.25" customHeight="1" thickBot="1" x14ac:dyDescent="0.25">
      <c r="A600" s="21" t="s">
        <v>27</v>
      </c>
      <c r="B600" s="19">
        <v>25</v>
      </c>
      <c r="C600" s="20" t="s">
        <v>5</v>
      </c>
      <c r="D600" s="20" t="s">
        <v>5</v>
      </c>
      <c r="E600" s="20" t="s">
        <v>5</v>
      </c>
      <c r="F600" s="19">
        <f>SUM(B600:E600)</f>
        <v>25</v>
      </c>
    </row>
    <row r="601" spans="1:20" s="5" customFormat="1" ht="11.25" customHeight="1" thickBot="1" x14ac:dyDescent="0.25">
      <c r="A601" s="18" t="s">
        <v>26</v>
      </c>
      <c r="B601" s="17" t="s">
        <v>5</v>
      </c>
      <c r="C601" s="17" t="s">
        <v>5</v>
      </c>
      <c r="D601" s="16">
        <v>40</v>
      </c>
      <c r="E601" s="17" t="s">
        <v>5</v>
      </c>
      <c r="F601" s="16">
        <f>SUM(B601:E601)</f>
        <v>40</v>
      </c>
      <c r="S601" s="33" t="s">
        <v>25</v>
      </c>
      <c r="T601" s="32"/>
    </row>
    <row r="602" spans="1:20" s="5" customFormat="1" ht="11.25" customHeight="1" x14ac:dyDescent="0.2">
      <c r="A602" s="21" t="s">
        <v>19</v>
      </c>
      <c r="B602" s="19">
        <v>565</v>
      </c>
      <c r="C602" s="20" t="s">
        <v>5</v>
      </c>
      <c r="D602" s="20" t="s">
        <v>5</v>
      </c>
      <c r="E602" s="20" t="s">
        <v>5</v>
      </c>
      <c r="F602" s="19">
        <f>SUM(B602:E602)</f>
        <v>565</v>
      </c>
      <c r="S602" s="31" t="s">
        <v>12</v>
      </c>
      <c r="T602" s="30">
        <f>F611</f>
        <v>8845</v>
      </c>
    </row>
    <row r="603" spans="1:20" s="5" customFormat="1" ht="11.25" customHeight="1" x14ac:dyDescent="0.2">
      <c r="A603" s="18" t="s">
        <v>24</v>
      </c>
      <c r="B603" s="17" t="s">
        <v>5</v>
      </c>
      <c r="C603" s="17" t="s">
        <v>5</v>
      </c>
      <c r="D603" s="17" t="s">
        <v>5</v>
      </c>
      <c r="E603" s="16" t="s">
        <v>7</v>
      </c>
      <c r="F603" s="16" t="s">
        <v>7</v>
      </c>
      <c r="S603" s="29" t="s">
        <v>23</v>
      </c>
      <c r="T603" s="28">
        <f>F592</f>
        <v>7322</v>
      </c>
    </row>
    <row r="604" spans="1:20" s="5" customFormat="1" ht="11.25" customHeight="1" x14ac:dyDescent="0.2">
      <c r="A604" s="21" t="s">
        <v>22</v>
      </c>
      <c r="B604" s="19">
        <v>3761</v>
      </c>
      <c r="C604" s="20" t="s">
        <v>5</v>
      </c>
      <c r="D604" s="19">
        <v>284</v>
      </c>
      <c r="E604" s="19" t="s">
        <v>7</v>
      </c>
      <c r="F604" s="19">
        <f>SUM(B604:E604)</f>
        <v>4045</v>
      </c>
      <c r="S604" s="29" t="s">
        <v>22</v>
      </c>
      <c r="T604" s="28">
        <f>F604</f>
        <v>4045</v>
      </c>
    </row>
    <row r="605" spans="1:20" s="5" customFormat="1" ht="11.25" customHeight="1" x14ac:dyDescent="0.2">
      <c r="A605" s="18" t="s">
        <v>21</v>
      </c>
      <c r="B605" s="16">
        <v>30</v>
      </c>
      <c r="C605" s="17" t="s">
        <v>5</v>
      </c>
      <c r="D605" s="17" t="s">
        <v>5</v>
      </c>
      <c r="E605" s="17" t="s">
        <v>5</v>
      </c>
      <c r="F605" s="16">
        <f>SUM(B605:E605)</f>
        <v>30</v>
      </c>
      <c r="S605" s="29" t="s">
        <v>14</v>
      </c>
      <c r="T605" s="28">
        <f>F609</f>
        <v>2128</v>
      </c>
    </row>
    <row r="606" spans="1:20" s="5" customFormat="1" ht="11.25" customHeight="1" x14ac:dyDescent="0.2">
      <c r="A606" s="21" t="s">
        <v>20</v>
      </c>
      <c r="B606" s="19">
        <v>20</v>
      </c>
      <c r="C606" s="20" t="s">
        <v>5</v>
      </c>
      <c r="D606" s="20" t="s">
        <v>5</v>
      </c>
      <c r="E606" s="20" t="s">
        <v>5</v>
      </c>
      <c r="F606" s="19">
        <f>SUM(B606:E606)</f>
        <v>20</v>
      </c>
      <c r="S606" s="29" t="s">
        <v>19</v>
      </c>
      <c r="T606" s="28">
        <f>F602</f>
        <v>565</v>
      </c>
    </row>
    <row r="607" spans="1:20" s="5" customFormat="1" ht="11.25" customHeight="1" x14ac:dyDescent="0.2">
      <c r="A607" s="18" t="s">
        <v>18</v>
      </c>
      <c r="B607" s="16">
        <v>9</v>
      </c>
      <c r="C607" s="17" t="s">
        <v>5</v>
      </c>
      <c r="D607" s="16">
        <v>20</v>
      </c>
      <c r="E607" s="17" t="s">
        <v>5</v>
      </c>
      <c r="F607" s="16">
        <f>SUM(B607:E607)</f>
        <v>29</v>
      </c>
      <c r="S607" s="27" t="s">
        <v>17</v>
      </c>
      <c r="T607" s="26">
        <f>F617</f>
        <v>2144</v>
      </c>
    </row>
    <row r="608" spans="1:20" s="5" customFormat="1" ht="11.25" customHeight="1" thickBot="1" x14ac:dyDescent="0.25">
      <c r="A608" s="21" t="s">
        <v>16</v>
      </c>
      <c r="B608" s="19">
        <v>291</v>
      </c>
      <c r="C608" s="20" t="s">
        <v>5</v>
      </c>
      <c r="D608" s="19">
        <v>65</v>
      </c>
      <c r="E608" s="19" t="s">
        <v>7</v>
      </c>
      <c r="F608" s="19">
        <f>SUM(B608:E608)</f>
        <v>356</v>
      </c>
      <c r="S608" s="25" t="s">
        <v>15</v>
      </c>
      <c r="T608" s="24">
        <f>F619-SUM(T602:T607)</f>
        <v>1860</v>
      </c>
    </row>
    <row r="609" spans="1:249" s="5" customFormat="1" ht="11.25" customHeight="1" x14ac:dyDescent="0.2">
      <c r="A609" s="18" t="s">
        <v>14</v>
      </c>
      <c r="B609" s="16">
        <v>2106</v>
      </c>
      <c r="C609" s="17" t="s">
        <v>5</v>
      </c>
      <c r="D609" s="16">
        <v>22</v>
      </c>
      <c r="E609" s="17" t="s">
        <v>5</v>
      </c>
      <c r="F609" s="16">
        <f>SUM(B609:E609)</f>
        <v>2128</v>
      </c>
    </row>
    <row r="610" spans="1:249" s="5" customFormat="1" ht="11.25" customHeight="1" x14ac:dyDescent="0.2">
      <c r="A610" s="21" t="s">
        <v>13</v>
      </c>
      <c r="B610" s="19">
        <v>53</v>
      </c>
      <c r="C610" s="20" t="s">
        <v>5</v>
      </c>
      <c r="D610" s="20" t="s">
        <v>5</v>
      </c>
      <c r="E610" s="20" t="s">
        <v>5</v>
      </c>
      <c r="F610" s="19">
        <f>SUM(B610:E610)</f>
        <v>53</v>
      </c>
    </row>
    <row r="611" spans="1:249" s="5" customFormat="1" ht="11.25" customHeight="1" x14ac:dyDescent="0.2">
      <c r="A611" s="23" t="s">
        <v>12</v>
      </c>
      <c r="B611" s="22">
        <v>7789</v>
      </c>
      <c r="C611" s="22">
        <v>57</v>
      </c>
      <c r="D611" s="22">
        <v>939</v>
      </c>
      <c r="E611" s="22">
        <v>60</v>
      </c>
      <c r="F611" s="22">
        <f>SUM(B611:E611)</f>
        <v>8845</v>
      </c>
    </row>
    <row r="612" spans="1:249" s="5" customFormat="1" ht="11.25" customHeight="1" x14ac:dyDescent="0.2">
      <c r="A612" s="21" t="s">
        <v>11</v>
      </c>
      <c r="B612" s="20" t="s">
        <v>5</v>
      </c>
      <c r="C612" s="20" t="s">
        <v>5</v>
      </c>
      <c r="D612" s="19">
        <v>52</v>
      </c>
      <c r="E612" s="20" t="s">
        <v>5</v>
      </c>
      <c r="F612" s="19">
        <f>SUM(B612:E612)</f>
        <v>52</v>
      </c>
    </row>
    <row r="613" spans="1:249" s="5" customFormat="1" ht="11.25" customHeight="1" x14ac:dyDescent="0.2">
      <c r="A613" s="18" t="s">
        <v>10</v>
      </c>
      <c r="B613" s="17" t="s">
        <v>5</v>
      </c>
      <c r="C613" s="17" t="s">
        <v>5</v>
      </c>
      <c r="D613" s="16">
        <v>82</v>
      </c>
      <c r="E613" s="16">
        <v>22</v>
      </c>
      <c r="F613" s="16">
        <f>SUM(B613:E613)</f>
        <v>104</v>
      </c>
      <c r="S613" s="1"/>
      <c r="T613" s="1"/>
    </row>
    <row r="614" spans="1:249" s="5" customFormat="1" ht="11.25" customHeight="1" x14ac:dyDescent="0.2">
      <c r="A614" s="21" t="s">
        <v>9</v>
      </c>
      <c r="B614" s="19">
        <v>374</v>
      </c>
      <c r="C614" s="20" t="s">
        <v>5</v>
      </c>
      <c r="D614" s="19">
        <v>4</v>
      </c>
      <c r="E614" s="20" t="s">
        <v>5</v>
      </c>
      <c r="F614" s="19">
        <f>SUM(B614:E614)</f>
        <v>378</v>
      </c>
      <c r="S614" s="1"/>
      <c r="T614" s="1"/>
    </row>
    <row r="615" spans="1:249" s="5" customFormat="1" ht="11.25" customHeight="1" x14ac:dyDescent="0.2">
      <c r="A615" s="18" t="s">
        <v>8</v>
      </c>
      <c r="B615" s="17" t="s">
        <v>5</v>
      </c>
      <c r="C615" s="17" t="s">
        <v>5</v>
      </c>
      <c r="D615" s="17" t="s">
        <v>5</v>
      </c>
      <c r="E615" s="16" t="s">
        <v>7</v>
      </c>
      <c r="F615" s="16" t="s">
        <v>7</v>
      </c>
      <c r="S615" s="1"/>
      <c r="T615" s="1"/>
    </row>
    <row r="616" spans="1:249" s="5" customFormat="1" ht="11.25" customHeight="1" x14ac:dyDescent="0.2">
      <c r="A616" s="21"/>
      <c r="B616" s="20"/>
      <c r="C616" s="20"/>
      <c r="D616" s="20"/>
      <c r="E616" s="19"/>
      <c r="F616" s="19"/>
    </row>
    <row r="617" spans="1:249" s="5" customFormat="1" ht="11.25" customHeight="1" x14ac:dyDescent="0.2">
      <c r="A617" s="18" t="s">
        <v>6</v>
      </c>
      <c r="B617" s="17" t="s">
        <v>5</v>
      </c>
      <c r="C617" s="17" t="s">
        <v>5</v>
      </c>
      <c r="D617" s="17" t="s">
        <v>5</v>
      </c>
      <c r="E617" s="17" t="s">
        <v>5</v>
      </c>
      <c r="F617" s="16">
        <v>2144</v>
      </c>
    </row>
    <row r="618" spans="1:249" s="5" customFormat="1" ht="11.25" customHeight="1" thickBot="1" x14ac:dyDescent="0.25">
      <c r="A618" s="15"/>
      <c r="B618" s="14"/>
      <c r="C618" s="14"/>
      <c r="D618" s="14"/>
      <c r="E618" s="13"/>
      <c r="F618" s="13"/>
    </row>
    <row r="619" spans="1:249" s="5" customFormat="1" ht="11.25" customHeight="1" thickBot="1" x14ac:dyDescent="0.25">
      <c r="A619" s="12" t="s">
        <v>4</v>
      </c>
      <c r="B619" s="11">
        <f>SUM(B591:B615)</f>
        <v>20981</v>
      </c>
      <c r="C619" s="11">
        <f>SUM(C591:C615)</f>
        <v>57</v>
      </c>
      <c r="D619" s="11">
        <f>SUM(D591:D615)</f>
        <v>3627</v>
      </c>
      <c r="E619" s="11">
        <f>SUM(E591:E615)</f>
        <v>100</v>
      </c>
      <c r="F619" s="11">
        <f>SUM(F591:F617)</f>
        <v>26909</v>
      </c>
    </row>
    <row r="620" spans="1:249" ht="7.5" customHeight="1" x14ac:dyDescent="0.2">
      <c r="S620" s="5"/>
      <c r="T620" s="5"/>
    </row>
    <row r="621" spans="1:249" ht="11.25" customHeight="1" x14ac:dyDescent="0.2">
      <c r="A621" s="5" t="s">
        <v>3</v>
      </c>
      <c r="B621" s="2"/>
      <c r="C621" s="8"/>
      <c r="D621" s="10"/>
      <c r="E621" s="9"/>
      <c r="F621" s="8"/>
      <c r="S621" s="5"/>
      <c r="T621" s="5"/>
    </row>
    <row r="622" spans="1:249" ht="21" customHeight="1" x14ac:dyDescent="0.2">
      <c r="A622" s="7" t="s">
        <v>2</v>
      </c>
      <c r="B622" s="6"/>
      <c r="C622" s="6"/>
      <c r="D622" s="6"/>
      <c r="E622" s="6"/>
      <c r="F622" s="6"/>
    </row>
    <row r="623" spans="1:249" ht="7.5" customHeight="1" x14ac:dyDescent="0.2"/>
    <row r="624" spans="1:249" s="2" customFormat="1" ht="11.25" customHeight="1" x14ac:dyDescent="0.2">
      <c r="A624" s="5" t="s">
        <v>1</v>
      </c>
      <c r="B624" s="4" t="s">
        <v>0</v>
      </c>
      <c r="C624" s="4"/>
      <c r="D624" s="1"/>
      <c r="F624" s="1"/>
      <c r="G624" s="1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</row>
  </sheetData>
  <mergeCells count="46">
    <mergeCell ref="B136:C136"/>
    <mergeCell ref="B23:C23"/>
    <mergeCell ref="B47:C47"/>
    <mergeCell ref="B71:C71"/>
    <mergeCell ref="B93:C93"/>
    <mergeCell ref="B114:C114"/>
    <mergeCell ref="S165:T165"/>
    <mergeCell ref="B178:C178"/>
    <mergeCell ref="S187:T187"/>
    <mergeCell ref="B379:C379"/>
    <mergeCell ref="B343:C343"/>
    <mergeCell ref="S357:T357"/>
    <mergeCell ref="S6:T6"/>
    <mergeCell ref="S32:T32"/>
    <mergeCell ref="S390:T390"/>
    <mergeCell ref="S144:T144"/>
    <mergeCell ref="B157:C157"/>
    <mergeCell ref="B201:C201"/>
    <mergeCell ref="S56:T56"/>
    <mergeCell ref="S101:T101"/>
    <mergeCell ref="S122:T122"/>
    <mergeCell ref="S79:T79"/>
    <mergeCell ref="B226:C226"/>
    <mergeCell ref="S212:T212"/>
    <mergeCell ref="S293:T293"/>
    <mergeCell ref="S322:T322"/>
    <mergeCell ref="S240:T240"/>
    <mergeCell ref="S268:T268"/>
    <mergeCell ref="B279:C279"/>
    <mergeCell ref="B308:C308"/>
    <mergeCell ref="B253:C253"/>
    <mergeCell ref="B411:C411"/>
    <mergeCell ref="S429:T429"/>
    <mergeCell ref="S488:T488"/>
    <mergeCell ref="B545:C545"/>
    <mergeCell ref="B509:C509"/>
    <mergeCell ref="S519:T519"/>
    <mergeCell ref="B477:C477"/>
    <mergeCell ref="B444:C444"/>
    <mergeCell ref="S454:T454"/>
    <mergeCell ref="B624:C624"/>
    <mergeCell ref="A622:F622"/>
    <mergeCell ref="A581:F581"/>
    <mergeCell ref="B583:C583"/>
    <mergeCell ref="S601:T601"/>
    <mergeCell ref="S560:T560"/>
  </mergeCells>
  <hyperlinks>
    <hyperlink ref="B23:C23" r:id="rId1" display="EIA, Annual Coal Distribution" xr:uid="{78CF7E24-C3E7-444C-BF80-1FEA73662FAD}"/>
    <hyperlink ref="B47:C47" r:id="rId2" display="EIA, Annual Coal Distribution" xr:uid="{5E7FCEC1-5C77-476B-89DA-158F0AE5271F}"/>
    <hyperlink ref="B71:C71" r:id="rId3" display="EIA, Annual Coal Distribution" xr:uid="{ED5955C7-99D0-4E36-BD9E-44188DFFD9AE}"/>
    <hyperlink ref="B93:C93" r:id="rId4" display="EIA, Annual Coal Distribution" xr:uid="{AE4A98B3-67A6-4449-95A1-6F893C10252D}"/>
    <hyperlink ref="B114:C114" r:id="rId5" display="EIA, Annual Coal Distribution" xr:uid="{7A7309A3-6423-4ADA-86AD-95DD03436DC0}"/>
    <hyperlink ref="B136:C136" r:id="rId6" display="EIA, Annual Coal Distribution" xr:uid="{3E9A9C69-1506-4942-A54A-BACA9395576F}"/>
    <hyperlink ref="B157:C157" r:id="rId7" display="EIA, Annual Coal Distribution" xr:uid="{E02B0232-B089-4BF6-9C9D-1F76E3E38D01}"/>
    <hyperlink ref="B178:C178" r:id="rId8" display="EIA, Annual Coal Distribution" xr:uid="{4525F874-C68D-4B00-ABD9-E475AE2B1D18}"/>
    <hyperlink ref="B201:C201" r:id="rId9" display="EIA, Annual Coal Distribution" xr:uid="{A798334A-A270-4D8E-8276-6ED3327A3A49}"/>
    <hyperlink ref="B226:C226" r:id="rId10" display="EIA, Annual Coal Distribution" xr:uid="{48036D97-19C8-48BF-8894-51BA3A90DB91}"/>
    <hyperlink ref="B253:C253" r:id="rId11" display="EIA, Annual Coal Distribution" xr:uid="{8B4F9151-8E49-4375-B5A0-F4198A3D0899}"/>
    <hyperlink ref="B279:C279" r:id="rId12" display="EIA, Annual Coal Distribution" xr:uid="{52107F2B-30E7-4EA1-A3F9-4EE1FFBCCA6E}"/>
    <hyperlink ref="B308:C308" r:id="rId13" display="EIA, Annual Coal Distribution" xr:uid="{E1347B50-6855-4119-8EFF-552F2AFE9903}"/>
    <hyperlink ref="B343:C343" r:id="rId14" display="EIA, Annual Coal Distribution" xr:uid="{EB633501-B5E8-440A-94F5-E0E29306C724}"/>
    <hyperlink ref="B379:C379" r:id="rId15" display="EIA, Annual Coal Distribution" xr:uid="{4619A183-EE58-432C-AB66-A7C64C0CD7F3}"/>
    <hyperlink ref="B411:C411" r:id="rId16" display="EIA, Annual Coal Distribution" xr:uid="{BE67E2DD-7658-449B-A429-2947A6038BD5}"/>
    <hyperlink ref="B444:C444" r:id="rId17" display="EIA, Annual Coal Distribution" xr:uid="{CA6218E9-4BDB-4AF9-A42B-3F8BAED5E7EF}"/>
    <hyperlink ref="B477:C477" r:id="rId18" display="EIA, Annual Coal Distribution" xr:uid="{42F1CC6A-7F8D-4BB4-AD83-3A953998A846}"/>
    <hyperlink ref="B509:C509" r:id="rId19" display="EIA, Annual Coal Distribution" xr:uid="{7C980BC5-D61B-43FF-B9C9-12F833E1F947}"/>
    <hyperlink ref="B545:C545" r:id="rId20" display="EIA, Annual Coal Distribution" xr:uid="{5BAF77CA-FF74-4D51-8953-85FCCCDA2434}"/>
    <hyperlink ref="B583:C583" r:id="rId21" display="EIA, Annual Coal Distribution" xr:uid="{05A44A65-64C2-463A-8FC6-75916D4ADBF6}"/>
    <hyperlink ref="B624:C624" r:id="rId22" display="EIA, Annual Coal Distribution" xr:uid="{3877BDE2-9282-4790-B665-21C137764B45}"/>
  </hyperlinks>
  <printOptions horizontalCentered="1"/>
  <pageMargins left="0.25" right="0.25" top="0.25" bottom="0.25" header="0.5" footer="0.5"/>
  <pageSetup scale="78" orientation="landscape" r:id="rId23"/>
  <headerFooter alignWithMargins="0"/>
  <rowBreaks count="15" manualBreakCount="15">
    <brk id="50" max="14" man="1"/>
    <brk id="96" max="14" man="1"/>
    <brk id="139" max="14" man="1"/>
    <brk id="181" max="14" man="1"/>
    <brk id="229" max="14" man="1"/>
    <brk id="282" max="14" man="1"/>
    <brk id="311" max="14" man="1"/>
    <brk id="346" max="14" man="1"/>
    <brk id="382" max="14" man="1"/>
    <brk id="414" max="14" man="1"/>
    <brk id="447" max="14" man="1"/>
    <brk id="480" max="14" man="1"/>
    <brk id="512" max="14" man="1"/>
    <brk id="548" max="14" man="1"/>
    <brk id="586" max="14" man="1"/>
  </rowBreaks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2.17 &amp; F 2.7</vt:lpstr>
      <vt:lpstr>'T 2.17 &amp; F 2.7'!Print_Area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2024-03-07T21:06:46Z</dcterms:created>
  <dcterms:modified xsi:type="dcterms:W3CDTF">2024-03-07T21:07:25Z</dcterms:modified>
</cp:coreProperties>
</file>