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Z:\html\docs\statistics\electricity5.0\"/>
    </mc:Choice>
  </mc:AlternateContent>
  <xr:revisionPtr revIDLastSave="0" documentId="8_{E130047A-EBA0-48DB-A2F3-D6CF7E84925E}" xr6:coauthVersionLast="47" xr6:coauthVersionMax="47" xr10:uidLastSave="{00000000-0000-0000-0000-000000000000}"/>
  <bookViews>
    <workbookView xWindow="-28920" yWindow="-120" windowWidth="29040" windowHeight="15720" xr2:uid="{AF1AE3A0-AE91-44E5-86B1-CD31F79C8AE4}"/>
  </bookViews>
  <sheets>
    <sheet name="T 5.15" sheetId="1" r:id="rId1"/>
  </sheets>
  <definedNames>
    <definedName name="_xlnm.Print_Area" localSheetId="0">'T 5.15'!$A$1:$N$199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 l="1"/>
  <c r="N5" i="1"/>
  <c r="G6" i="1"/>
  <c r="N6" i="1"/>
  <c r="G7" i="1"/>
  <c r="N7" i="1"/>
  <c r="G8" i="1"/>
  <c r="N8" i="1"/>
  <c r="G9" i="1"/>
  <c r="N9" i="1"/>
  <c r="D10" i="1"/>
  <c r="G10" i="1"/>
  <c r="K10" i="1"/>
  <c r="K11" i="1" s="1"/>
  <c r="N10" i="1"/>
  <c r="D11" i="1"/>
  <c r="G11" i="1"/>
  <c r="N11" i="1"/>
  <c r="G12" i="1"/>
  <c r="N12" i="1"/>
  <c r="G13" i="1"/>
  <c r="N13" i="1"/>
  <c r="G14" i="1"/>
  <c r="N14" i="1"/>
  <c r="G15" i="1"/>
  <c r="N15" i="1"/>
  <c r="G16" i="1"/>
  <c r="N16" i="1"/>
  <c r="G17" i="1"/>
  <c r="N17" i="1"/>
  <c r="G18" i="1"/>
  <c r="N18" i="1"/>
  <c r="G19" i="1"/>
  <c r="N19" i="1"/>
  <c r="G20" i="1"/>
  <c r="N20" i="1"/>
  <c r="G21" i="1"/>
  <c r="N21" i="1"/>
  <c r="G22" i="1"/>
  <c r="N22" i="1"/>
  <c r="G23" i="1"/>
  <c r="N23" i="1"/>
  <c r="G24" i="1"/>
  <c r="N24" i="1"/>
  <c r="G25" i="1"/>
  <c r="N25" i="1"/>
  <c r="G26" i="1"/>
  <c r="N26" i="1"/>
  <c r="G27" i="1"/>
  <c r="N27" i="1"/>
  <c r="G28" i="1"/>
  <c r="N28" i="1"/>
  <c r="G29" i="1"/>
  <c r="N29" i="1"/>
  <c r="G30" i="1"/>
  <c r="N30" i="1"/>
  <c r="G31" i="1"/>
  <c r="N31" i="1"/>
  <c r="G32" i="1"/>
  <c r="N32" i="1"/>
  <c r="G33" i="1"/>
  <c r="N33" i="1"/>
  <c r="G34" i="1"/>
  <c r="N34" i="1"/>
  <c r="G35" i="1"/>
  <c r="N35" i="1"/>
  <c r="G36" i="1"/>
  <c r="N36" i="1"/>
  <c r="G37" i="1"/>
  <c r="N37" i="1"/>
  <c r="G38" i="1"/>
  <c r="L38" i="1"/>
  <c r="L106" i="1" s="1"/>
  <c r="N106" i="1" s="1"/>
  <c r="M38" i="1"/>
  <c r="N38" i="1" s="1"/>
  <c r="G39" i="1"/>
  <c r="N39" i="1"/>
  <c r="G40" i="1"/>
  <c r="N40" i="1"/>
  <c r="G41" i="1"/>
  <c r="N41" i="1"/>
  <c r="G42" i="1"/>
  <c r="N42" i="1"/>
  <c r="G43" i="1"/>
  <c r="N43" i="1"/>
  <c r="D44" i="1"/>
  <c r="D45" i="1" s="1"/>
  <c r="G44" i="1"/>
  <c r="K44" i="1"/>
  <c r="K45" i="1" s="1"/>
  <c r="N44" i="1"/>
  <c r="G45" i="1"/>
  <c r="N45" i="1"/>
  <c r="G46" i="1"/>
  <c r="N46" i="1"/>
  <c r="G47" i="1"/>
  <c r="N47" i="1"/>
  <c r="G48" i="1"/>
  <c r="N48" i="1"/>
  <c r="G49" i="1"/>
  <c r="N49" i="1"/>
  <c r="G50" i="1"/>
  <c r="N50" i="1"/>
  <c r="G51" i="1"/>
  <c r="N51" i="1"/>
  <c r="G52" i="1"/>
  <c r="N52" i="1"/>
  <c r="G53" i="1"/>
  <c r="N53" i="1"/>
  <c r="G54" i="1"/>
  <c r="N54" i="1"/>
  <c r="G55" i="1"/>
  <c r="N55" i="1"/>
  <c r="G56" i="1"/>
  <c r="N56" i="1"/>
  <c r="E57" i="1"/>
  <c r="F57" i="1"/>
  <c r="M91" i="1" s="1"/>
  <c r="N91" i="1" s="1"/>
  <c r="G57" i="1"/>
  <c r="L57" i="1"/>
  <c r="M57" i="1"/>
  <c r="N57" i="1"/>
  <c r="E58" i="1"/>
  <c r="F58" i="1"/>
  <c r="G58" i="1" s="1"/>
  <c r="N58" i="1"/>
  <c r="G59" i="1"/>
  <c r="N59" i="1"/>
  <c r="G60" i="1"/>
  <c r="N60" i="1"/>
  <c r="F61" i="1"/>
  <c r="G61" i="1"/>
  <c r="N61" i="1"/>
  <c r="E62" i="1"/>
  <c r="L96" i="1" s="1"/>
  <c r="F62" i="1"/>
  <c r="M96" i="1" s="1"/>
  <c r="N96" i="1" s="1"/>
  <c r="N62" i="1"/>
  <c r="G63" i="1"/>
  <c r="N63" i="1"/>
  <c r="E64" i="1"/>
  <c r="F64" i="1"/>
  <c r="G64" i="1"/>
  <c r="N64" i="1"/>
  <c r="G65" i="1"/>
  <c r="N65" i="1"/>
  <c r="G66" i="1"/>
  <c r="N66" i="1"/>
  <c r="G67" i="1"/>
  <c r="N67" i="1"/>
  <c r="G68" i="1"/>
  <c r="N68" i="1"/>
  <c r="G69" i="1"/>
  <c r="N69" i="1"/>
  <c r="G70" i="1"/>
  <c r="N70" i="1"/>
  <c r="G71" i="1"/>
  <c r="N71" i="1"/>
  <c r="G72" i="1"/>
  <c r="N72" i="1"/>
  <c r="G73" i="1"/>
  <c r="L73" i="1"/>
  <c r="M73" i="1"/>
  <c r="N73" i="1" s="1"/>
  <c r="G74" i="1"/>
  <c r="L74" i="1"/>
  <c r="M74" i="1"/>
  <c r="N74" i="1"/>
  <c r="G75" i="1"/>
  <c r="L75" i="1"/>
  <c r="M75" i="1"/>
  <c r="N75" i="1" s="1"/>
  <c r="G76" i="1"/>
  <c r="L76" i="1"/>
  <c r="M76" i="1"/>
  <c r="N76" i="1"/>
  <c r="G77" i="1"/>
  <c r="L77" i="1"/>
  <c r="M77" i="1"/>
  <c r="N77" i="1" s="1"/>
  <c r="D78" i="1"/>
  <c r="G78" i="1"/>
  <c r="K78" i="1"/>
  <c r="K79" i="1" s="1"/>
  <c r="L78" i="1"/>
  <c r="N78" i="1" s="1"/>
  <c r="M78" i="1"/>
  <c r="D79" i="1"/>
  <c r="G79" i="1"/>
  <c r="L79" i="1"/>
  <c r="M79" i="1"/>
  <c r="N79" i="1"/>
  <c r="G80" i="1"/>
  <c r="L80" i="1"/>
  <c r="M80" i="1"/>
  <c r="N80" i="1" s="1"/>
  <c r="G81" i="1"/>
  <c r="L81" i="1"/>
  <c r="M81" i="1"/>
  <c r="N81" i="1"/>
  <c r="G82" i="1"/>
  <c r="L82" i="1"/>
  <c r="M82" i="1"/>
  <c r="N82" i="1" s="1"/>
  <c r="G83" i="1"/>
  <c r="L83" i="1"/>
  <c r="M83" i="1"/>
  <c r="N83" i="1"/>
  <c r="G84" i="1"/>
  <c r="L84" i="1"/>
  <c r="M84" i="1"/>
  <c r="N84" i="1" s="1"/>
  <c r="G85" i="1"/>
  <c r="L85" i="1"/>
  <c r="M85" i="1"/>
  <c r="N85" i="1"/>
  <c r="G86" i="1"/>
  <c r="L86" i="1"/>
  <c r="M86" i="1"/>
  <c r="N86" i="1" s="1"/>
  <c r="G87" i="1"/>
  <c r="L87" i="1"/>
  <c r="M87" i="1"/>
  <c r="N87" i="1"/>
  <c r="G88" i="1"/>
  <c r="L88" i="1"/>
  <c r="M88" i="1"/>
  <c r="N88" i="1" s="1"/>
  <c r="G89" i="1"/>
  <c r="L89" i="1"/>
  <c r="M89" i="1"/>
  <c r="N89" i="1"/>
  <c r="G90" i="1"/>
  <c r="L90" i="1"/>
  <c r="M90" i="1"/>
  <c r="N90" i="1" s="1"/>
  <c r="E91" i="1"/>
  <c r="F91" i="1"/>
  <c r="G91" i="1"/>
  <c r="L91" i="1"/>
  <c r="G92" i="1"/>
  <c r="L92" i="1"/>
  <c r="M92" i="1"/>
  <c r="N92" i="1"/>
  <c r="G93" i="1"/>
  <c r="L93" i="1"/>
  <c r="N93" i="1" s="1"/>
  <c r="M93" i="1"/>
  <c r="G94" i="1"/>
  <c r="L94" i="1"/>
  <c r="M94" i="1"/>
  <c r="N94" i="1"/>
  <c r="G95" i="1"/>
  <c r="L95" i="1"/>
  <c r="N95" i="1" s="1"/>
  <c r="M95" i="1"/>
  <c r="G96" i="1"/>
  <c r="G97" i="1"/>
  <c r="L97" i="1"/>
  <c r="N97" i="1" s="1"/>
  <c r="M97" i="1"/>
  <c r="G98" i="1"/>
  <c r="L98" i="1"/>
  <c r="M98" i="1"/>
  <c r="N98" i="1"/>
  <c r="L99" i="1"/>
  <c r="M99" i="1"/>
  <c r="N99" i="1" s="1"/>
  <c r="L100" i="1"/>
  <c r="M100" i="1"/>
  <c r="N100" i="1" s="1"/>
  <c r="L101" i="1"/>
  <c r="M101" i="1"/>
  <c r="N101" i="1"/>
  <c r="L102" i="1"/>
  <c r="N102" i="1" s="1"/>
  <c r="M102" i="1"/>
  <c r="L103" i="1"/>
  <c r="M103" i="1"/>
  <c r="N103" i="1" s="1"/>
  <c r="L104" i="1"/>
  <c r="M104" i="1"/>
  <c r="N104" i="1"/>
  <c r="L105" i="1"/>
  <c r="M105" i="1"/>
  <c r="N105" i="1"/>
  <c r="M106" i="1"/>
  <c r="G126" i="1"/>
  <c r="G127" i="1"/>
  <c r="G128" i="1"/>
  <c r="G129" i="1"/>
  <c r="G130" i="1"/>
  <c r="G131" i="1"/>
  <c r="G132" i="1"/>
  <c r="G133" i="1"/>
  <c r="G134" i="1"/>
  <c r="G135" i="1"/>
  <c r="G136" i="1"/>
  <c r="G137" i="1"/>
  <c r="G138" i="1"/>
  <c r="N140" i="1"/>
  <c r="N141" i="1"/>
  <c r="N142" i="1"/>
  <c r="N143" i="1"/>
  <c r="N144" i="1"/>
  <c r="N145" i="1"/>
  <c r="N146" i="1"/>
  <c r="N147" i="1"/>
  <c r="N148" i="1"/>
  <c r="N149" i="1"/>
  <c r="N150" i="1"/>
  <c r="N151" i="1"/>
  <c r="N152" i="1"/>
  <c r="N153" i="1"/>
  <c r="L160" i="1"/>
  <c r="M160" i="1"/>
  <c r="N160" i="1" s="1"/>
  <c r="L161" i="1"/>
  <c r="M161" i="1"/>
  <c r="N161" i="1"/>
  <c r="L162" i="1"/>
  <c r="N162" i="1" s="1"/>
  <c r="M162" i="1"/>
  <c r="G163" i="1"/>
  <c r="L163" i="1"/>
  <c r="M163" i="1"/>
  <c r="N163" i="1" s="1"/>
  <c r="G164" i="1"/>
  <c r="L164" i="1"/>
  <c r="N164" i="1" s="1"/>
  <c r="M164" i="1"/>
  <c r="G165" i="1"/>
  <c r="L165" i="1"/>
  <c r="M165" i="1"/>
  <c r="N165" i="1" s="1"/>
  <c r="G166" i="1"/>
  <c r="L166" i="1"/>
  <c r="N166" i="1" s="1"/>
  <c r="M166" i="1"/>
  <c r="G167" i="1"/>
  <c r="L167" i="1"/>
  <c r="M167" i="1"/>
  <c r="N167" i="1" s="1"/>
  <c r="G168" i="1"/>
  <c r="L168" i="1"/>
  <c r="N168" i="1" s="1"/>
  <c r="M168" i="1"/>
  <c r="G169" i="1"/>
  <c r="L169" i="1"/>
  <c r="M169" i="1"/>
  <c r="N169" i="1" s="1"/>
  <c r="G170" i="1"/>
  <c r="L170" i="1"/>
  <c r="N170" i="1" s="1"/>
  <c r="M170" i="1"/>
  <c r="G171" i="1"/>
  <c r="L171" i="1"/>
  <c r="M171" i="1"/>
  <c r="N171" i="1" s="1"/>
  <c r="G172" i="1"/>
  <c r="L172" i="1"/>
  <c r="N172" i="1" s="1"/>
  <c r="M172" i="1"/>
  <c r="G173" i="1"/>
  <c r="L173" i="1"/>
  <c r="M173" i="1"/>
  <c r="N173" i="1" s="1"/>
  <c r="G174" i="1"/>
  <c r="L174" i="1"/>
  <c r="N174" i="1" s="1"/>
  <c r="M174" i="1"/>
  <c r="G175" i="1"/>
  <c r="L175" i="1"/>
  <c r="M175" i="1"/>
  <c r="N175" i="1" s="1"/>
  <c r="G176" i="1"/>
  <c r="L176" i="1"/>
  <c r="N176" i="1" s="1"/>
  <c r="M176" i="1"/>
  <c r="G177" i="1"/>
  <c r="L177" i="1"/>
  <c r="M177" i="1"/>
  <c r="N177" i="1" s="1"/>
  <c r="G178" i="1"/>
  <c r="L178" i="1"/>
  <c r="N178" i="1" s="1"/>
  <c r="M178" i="1"/>
  <c r="G179" i="1"/>
  <c r="L179" i="1"/>
  <c r="M179" i="1"/>
  <c r="N179" i="1" s="1"/>
  <c r="G180" i="1"/>
  <c r="L180" i="1"/>
  <c r="N180" i="1" s="1"/>
  <c r="M180" i="1"/>
  <c r="G181" i="1"/>
  <c r="L181" i="1"/>
  <c r="M181" i="1"/>
  <c r="N181" i="1" s="1"/>
  <c r="G182" i="1"/>
  <c r="L182" i="1"/>
  <c r="N182" i="1" s="1"/>
  <c r="M182" i="1"/>
  <c r="G183" i="1"/>
  <c r="L183" i="1"/>
  <c r="M183" i="1"/>
  <c r="N183" i="1" s="1"/>
  <c r="G184" i="1"/>
  <c r="L184" i="1"/>
  <c r="N184" i="1" s="1"/>
  <c r="M184" i="1"/>
  <c r="G185" i="1"/>
  <c r="L185" i="1"/>
  <c r="M185" i="1"/>
  <c r="N185" i="1" s="1"/>
  <c r="G186" i="1"/>
  <c r="L186" i="1"/>
  <c r="N186" i="1" s="1"/>
  <c r="M186" i="1"/>
  <c r="G187" i="1"/>
  <c r="L187" i="1"/>
  <c r="M187" i="1"/>
  <c r="N187" i="1" s="1"/>
  <c r="G188" i="1"/>
  <c r="L188" i="1"/>
  <c r="N188" i="1" s="1"/>
  <c r="M188" i="1"/>
  <c r="G189" i="1"/>
  <c r="L189" i="1"/>
  <c r="M189" i="1"/>
  <c r="N189" i="1" s="1"/>
  <c r="G190" i="1"/>
  <c r="L190" i="1"/>
  <c r="N190" i="1" s="1"/>
  <c r="M190" i="1"/>
  <c r="G191" i="1"/>
  <c r="L191" i="1"/>
  <c r="M191" i="1"/>
  <c r="N191" i="1" s="1"/>
  <c r="G192" i="1"/>
  <c r="L192" i="1"/>
  <c r="N192" i="1" s="1"/>
  <c r="M192" i="1"/>
  <c r="G193" i="1"/>
  <c r="L193" i="1"/>
  <c r="M193" i="1"/>
  <c r="N193" i="1" s="1"/>
  <c r="G62" i="1" l="1"/>
</calcChain>
</file>

<file path=xl/sharedStrings.xml><?xml version="1.0" encoding="utf-8"?>
<sst xmlns="http://schemas.openxmlformats.org/spreadsheetml/2006/main" count="277" uniqueCount="79">
  <si>
    <t>Form EIA-923</t>
  </si>
  <si>
    <t>Source:</t>
  </si>
  <si>
    <t>^Burns waste coal and is classified as a cogeneration facility, but all their power goes to the grid</t>
  </si>
  <si>
    <t>*Preliminary</t>
  </si>
  <si>
    <t>2023*</t>
  </si>
  <si>
    <t>--</t>
  </si>
  <si>
    <t xml:space="preserve">Total </t>
  </si>
  <si>
    <t>Sunnyside Cogeneration Assoc.^</t>
  </si>
  <si>
    <t>na</t>
  </si>
  <si>
    <t>Kennecott Copper</t>
  </si>
  <si>
    <t>Geneva Steel (retired)</t>
  </si>
  <si>
    <t>MWh</t>
  </si>
  <si>
    <t>Short tons</t>
  </si>
  <si>
    <t>MWh per              short ton</t>
  </si>
  <si>
    <t>Net                 generation</t>
  </si>
  <si>
    <t>Fuel                 consumption</t>
  </si>
  <si>
    <t>Year</t>
  </si>
  <si>
    <t>Company</t>
  </si>
  <si>
    <r>
      <t>Table 5.15b</t>
    </r>
    <r>
      <rPr>
        <sz val="10"/>
        <rFont val="Times New Roman"/>
        <family val="1"/>
      </rPr>
      <t xml:space="preserve">     </t>
    </r>
    <r>
      <rPr>
        <b/>
        <sz val="11"/>
        <rFont val="Times New Roman"/>
        <family val="1"/>
      </rPr>
      <t>Coal-Fired Electricity Generation in Utah by Non-Utility/Cogeneration Plant, 1990-2023</t>
    </r>
  </si>
  <si>
    <t>EIA's 2005 coal consumption numbers are incorrect, 634,384 tons of sub-bituminous coal burned at IPP was double counted.  The correct numbers are recorded above.</t>
  </si>
  <si>
    <t>Note:</t>
  </si>
  <si>
    <r>
      <t>5</t>
    </r>
    <r>
      <rPr>
        <sz val="8"/>
        <rFont val="Times New Roman"/>
        <family val="1"/>
      </rPr>
      <t>Carbon shut down in April 2015</t>
    </r>
  </si>
  <si>
    <r>
      <t>4</t>
    </r>
    <r>
      <rPr>
        <sz val="8"/>
        <rFont val="Times New Roman"/>
        <family val="1"/>
      </rPr>
      <t>EIA records -721 MWh of net generation in 2007, -412 MWh in 1992, -916 MWh in 1991, and -1468 MWh in 1990 for PacifiCorp's Gadsby plant under coal.  This seems to be a mistake, but was added here so numbers balanced between tables.</t>
    </r>
  </si>
  <si>
    <r>
      <t>3</t>
    </r>
    <r>
      <rPr>
        <sz val="8"/>
        <rFont val="Times New Roman"/>
        <family val="1"/>
      </rPr>
      <t>Carbon burned 61,462 tons of coal-based synfuel (122,675 MWh) in 2008</t>
    </r>
  </si>
  <si>
    <r>
      <t>2</t>
    </r>
    <r>
      <rPr>
        <sz val="8"/>
        <rFont val="Times New Roman"/>
        <family val="1"/>
      </rPr>
      <t>Huntington burned 42 tons of coal-based synfuel (92 MWh) and 4,798 tons of waste coal (11,083 MWh) in 2008</t>
    </r>
  </si>
  <si>
    <r>
      <t>1</t>
    </r>
    <r>
      <rPr>
        <sz val="8"/>
        <rFont val="Times New Roman"/>
        <family val="1"/>
      </rPr>
      <t>IPP burned 634,384 tons of sub-bituminous coal in 2005, 167,345 tons in 2006, 44,846 tons in 2007, 404,698 tons in 2008 (780,124 MWh), 1,287,432 tons in 2009 (2,489,291 MWh), and 400,965 ton in 2011 (785,191 MWh), 568,961 tons in 2012 (1,127,097 MWh), 724,030 tons in 2013 (1,468,254 MWh), 555,268 tons in 2014 (1,134,656 MWh), 324,782 tons in 2015 (656,378 MWh), 716,162 tons in 2016 (1,458,330 MWh), 723,943 tons in 2017 (1,477,340 MWh), 484,072 tons in 2018 (963,872 MWh), 240,441 tons in 2019 (478,747 MWh), 569,046 tons in 2020 (1,143,725 MWh), 433,163 tons in 2021 (881,182 MWh), 316,004 tons in 2022 (609,629 MWh), 51,591 tons in 2023 (97,938 MWh)</t>
    </r>
  </si>
  <si>
    <t>2023</t>
  </si>
  <si>
    <t>2022</t>
  </si>
  <si>
    <t>2021</t>
  </si>
  <si>
    <t>2020</t>
  </si>
  <si>
    <t>2019</t>
  </si>
  <si>
    <t>2018</t>
  </si>
  <si>
    <t>2017</t>
  </si>
  <si>
    <t>2016</t>
  </si>
  <si>
    <r>
      <t>2015</t>
    </r>
    <r>
      <rPr>
        <vertAlign val="superscript"/>
        <sz val="8"/>
        <rFont val="Times New Roman"/>
        <family val="1"/>
      </rPr>
      <t>5</t>
    </r>
  </si>
  <si>
    <t>2014</t>
  </si>
  <si>
    <t>2013</t>
  </si>
  <si>
    <t>2012</t>
  </si>
  <si>
    <t>2011</t>
  </si>
  <si>
    <t>2010</t>
  </si>
  <si>
    <t>2009</t>
  </si>
  <si>
    <r>
      <t>2008</t>
    </r>
    <r>
      <rPr>
        <vertAlign val="superscript"/>
        <sz val="8"/>
        <rFont val="Times New Roman"/>
        <family val="1"/>
      </rPr>
      <t>3</t>
    </r>
  </si>
  <si>
    <r>
      <t>2007</t>
    </r>
    <r>
      <rPr>
        <vertAlign val="superscript"/>
        <sz val="8"/>
        <rFont val="Times New Roman"/>
        <family val="1"/>
      </rPr>
      <t>4</t>
    </r>
  </si>
  <si>
    <r>
      <t>1992</t>
    </r>
    <r>
      <rPr>
        <vertAlign val="superscript"/>
        <sz val="8"/>
        <rFont val="Times New Roman"/>
        <family val="1"/>
      </rPr>
      <t>4</t>
    </r>
  </si>
  <si>
    <r>
      <t>1991</t>
    </r>
    <r>
      <rPr>
        <vertAlign val="superscript"/>
        <sz val="8"/>
        <rFont val="Times New Roman"/>
        <family val="1"/>
      </rPr>
      <t>4</t>
    </r>
  </si>
  <si>
    <r>
      <t>1990</t>
    </r>
    <r>
      <rPr>
        <vertAlign val="superscript"/>
        <sz val="8"/>
        <rFont val="Times New Roman"/>
        <family val="1"/>
      </rPr>
      <t>4</t>
    </r>
  </si>
  <si>
    <t>Total</t>
  </si>
  <si>
    <t>Carbon</t>
  </si>
  <si>
    <t>PacifiCorp</t>
  </si>
  <si>
    <r>
      <t>2023*</t>
    </r>
    <r>
      <rPr>
        <vertAlign val="superscript"/>
        <sz val="8"/>
        <color theme="1"/>
        <rFont val="Times New Roman"/>
        <family val="1"/>
      </rPr>
      <t>1</t>
    </r>
  </si>
  <si>
    <r>
      <t>2022</t>
    </r>
    <r>
      <rPr>
        <vertAlign val="superscript"/>
        <sz val="8"/>
        <color theme="1"/>
        <rFont val="Times New Roman"/>
        <family val="1"/>
      </rPr>
      <t>1</t>
    </r>
  </si>
  <si>
    <r>
      <t>2021</t>
    </r>
    <r>
      <rPr>
        <vertAlign val="superscript"/>
        <sz val="8"/>
        <color theme="1"/>
        <rFont val="Times New Roman"/>
        <family val="1"/>
      </rPr>
      <t>1</t>
    </r>
  </si>
  <si>
    <r>
      <t>2020</t>
    </r>
    <r>
      <rPr>
        <vertAlign val="superscript"/>
        <sz val="8"/>
        <rFont val="Times New Roman"/>
        <family val="1"/>
      </rPr>
      <t>1</t>
    </r>
  </si>
  <si>
    <r>
      <t>2019</t>
    </r>
    <r>
      <rPr>
        <vertAlign val="superscript"/>
        <sz val="8"/>
        <rFont val="Times New Roman"/>
        <family val="1"/>
      </rPr>
      <t>1</t>
    </r>
  </si>
  <si>
    <r>
      <t>2018</t>
    </r>
    <r>
      <rPr>
        <vertAlign val="superscript"/>
        <sz val="8"/>
        <rFont val="Times New Roman"/>
        <family val="1"/>
      </rPr>
      <t>1</t>
    </r>
  </si>
  <si>
    <r>
      <t>2017</t>
    </r>
    <r>
      <rPr>
        <vertAlign val="superscript"/>
        <sz val="8"/>
        <rFont val="Times New Roman"/>
        <family val="1"/>
      </rPr>
      <t>1</t>
    </r>
  </si>
  <si>
    <r>
      <t>2016</t>
    </r>
    <r>
      <rPr>
        <vertAlign val="superscript"/>
        <sz val="8"/>
        <rFont val="Times New Roman"/>
        <family val="1"/>
      </rPr>
      <t>1</t>
    </r>
  </si>
  <si>
    <t>2015</t>
  </si>
  <si>
    <r>
      <t>2015</t>
    </r>
    <r>
      <rPr>
        <vertAlign val="superscript"/>
        <sz val="8"/>
        <rFont val="Times New Roman"/>
        <family val="1"/>
      </rPr>
      <t>1</t>
    </r>
  </si>
  <si>
    <r>
      <t>2014</t>
    </r>
    <r>
      <rPr>
        <vertAlign val="superscript"/>
        <sz val="8"/>
        <rFont val="Times New Roman"/>
        <family val="1"/>
      </rPr>
      <t>1</t>
    </r>
  </si>
  <si>
    <r>
      <t>2013</t>
    </r>
    <r>
      <rPr>
        <vertAlign val="superscript"/>
        <sz val="8"/>
        <rFont val="Times New Roman"/>
        <family val="1"/>
      </rPr>
      <t>1</t>
    </r>
  </si>
  <si>
    <r>
      <t>2012</t>
    </r>
    <r>
      <rPr>
        <vertAlign val="superscript"/>
        <sz val="8"/>
        <rFont val="Times New Roman"/>
        <family val="1"/>
      </rPr>
      <t>1</t>
    </r>
  </si>
  <si>
    <r>
      <t>2011</t>
    </r>
    <r>
      <rPr>
        <vertAlign val="superscript"/>
        <sz val="8"/>
        <rFont val="Times New Roman"/>
        <family val="1"/>
      </rPr>
      <t>1</t>
    </r>
  </si>
  <si>
    <r>
      <t>2009</t>
    </r>
    <r>
      <rPr>
        <vertAlign val="superscript"/>
        <sz val="8"/>
        <rFont val="Times New Roman"/>
        <family val="1"/>
      </rPr>
      <t>1</t>
    </r>
  </si>
  <si>
    <r>
      <t>2008</t>
    </r>
    <r>
      <rPr>
        <vertAlign val="superscript"/>
        <sz val="8"/>
        <rFont val="Times New Roman"/>
        <family val="1"/>
      </rPr>
      <t>2</t>
    </r>
  </si>
  <si>
    <r>
      <t>2008</t>
    </r>
    <r>
      <rPr>
        <vertAlign val="superscript"/>
        <sz val="8"/>
        <rFont val="Times New Roman"/>
        <family val="1"/>
      </rPr>
      <t>1</t>
    </r>
  </si>
  <si>
    <r>
      <t>2007</t>
    </r>
    <r>
      <rPr>
        <vertAlign val="superscript"/>
        <sz val="8"/>
        <rFont val="Times New Roman"/>
        <family val="1"/>
      </rPr>
      <t>1</t>
    </r>
  </si>
  <si>
    <r>
      <t>2006</t>
    </r>
    <r>
      <rPr>
        <vertAlign val="superscript"/>
        <sz val="8"/>
        <rFont val="Times New Roman"/>
        <family val="1"/>
      </rPr>
      <t>1</t>
    </r>
  </si>
  <si>
    <r>
      <t>2005</t>
    </r>
    <r>
      <rPr>
        <vertAlign val="superscript"/>
        <sz val="8"/>
        <rFont val="Times New Roman"/>
        <family val="1"/>
      </rPr>
      <t>1</t>
    </r>
  </si>
  <si>
    <t>Huntington</t>
  </si>
  <si>
    <t>Intermountain</t>
  </si>
  <si>
    <t>Los Angeles Dept. of               Water &amp; Power</t>
  </si>
  <si>
    <t>Hunter</t>
  </si>
  <si>
    <t>Bonanza</t>
  </si>
  <si>
    <t>Deseret Genertion &amp; Transmission Coop</t>
  </si>
  <si>
    <t>Net            generation</t>
  </si>
  <si>
    <t>Fuel            consumption</t>
  </si>
  <si>
    <t>Plant</t>
  </si>
  <si>
    <r>
      <t xml:space="preserve">Table 5.15a     </t>
    </r>
    <r>
      <rPr>
        <b/>
        <sz val="11"/>
        <rFont val="Times New Roman"/>
        <family val="1"/>
      </rPr>
      <t>Coal-Fired Electricity Generation in Utah by Utility Plant, 1990-2023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</si>
</sst>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name val="Arial"/>
    </font>
    <font>
      <sz val="10"/>
      <name val="Times New Roman"/>
      <family val="1"/>
    </font>
    <font>
      <u/>
      <sz val="10"/>
      <color indexed="12"/>
      <name val="Arial"/>
      <family val="2"/>
    </font>
    <font>
      <u/>
      <sz val="8"/>
      <color indexed="12"/>
      <name val="Times New Roman"/>
      <family val="1"/>
    </font>
    <font>
      <sz val="8"/>
      <name val="Times New Roman"/>
      <family val="1"/>
    </font>
    <font>
      <sz val="10"/>
      <name val="Arial"/>
      <family val="2"/>
    </font>
    <font>
      <sz val="10"/>
      <color theme="1"/>
      <name val="Times New Roman"/>
      <family val="1"/>
    </font>
    <font>
      <sz val="8"/>
      <color theme="1"/>
      <name val="Times New Roman"/>
      <family val="1"/>
    </font>
    <font>
      <b/>
      <sz val="8"/>
      <color theme="1"/>
      <name val="Times New Roman"/>
      <family val="1"/>
    </font>
    <font>
      <sz val="10"/>
      <color theme="1"/>
      <name val="Arial"/>
      <family val="2"/>
    </font>
    <font>
      <b/>
      <sz val="8"/>
      <name val="Times New Roman"/>
      <family val="1"/>
    </font>
    <font>
      <sz val="8"/>
      <color indexed="10"/>
      <name val="Times New Roman"/>
      <family val="1"/>
    </font>
    <font>
      <b/>
      <sz val="10"/>
      <name val="Times New Roman"/>
      <family val="1"/>
    </font>
    <font>
      <sz val="10"/>
      <color indexed="9"/>
      <name val="Times New Roman"/>
      <family val="1"/>
    </font>
    <font>
      <b/>
      <sz val="8"/>
      <color indexed="9"/>
      <name val="Times New Roman"/>
      <family val="1"/>
    </font>
    <font>
      <b/>
      <sz val="12"/>
      <name val="Times New Roman"/>
      <family val="1"/>
    </font>
    <font>
      <sz val="12"/>
      <name val="Times New Roman"/>
      <family val="1"/>
    </font>
    <font>
      <b/>
      <sz val="11"/>
      <name val="Times New Roman"/>
      <family val="1"/>
    </font>
    <font>
      <sz val="8"/>
      <name val="Arial"/>
      <family val="2"/>
    </font>
    <font>
      <vertAlign val="superscript"/>
      <sz val="8"/>
      <name val="Times New Roman"/>
      <family val="1"/>
    </font>
    <font>
      <vertAlign val="superscript"/>
      <sz val="8"/>
      <color theme="1"/>
      <name val="Times New Roman"/>
      <family val="1"/>
    </font>
    <font>
      <b/>
      <sz val="10"/>
      <color indexed="9"/>
      <name val="Times New Roman"/>
      <family val="1"/>
    </font>
  </fonts>
  <fills count="6">
    <fill>
      <patternFill patternType="none"/>
    </fill>
    <fill>
      <patternFill patternType="gray125"/>
    </fill>
    <fill>
      <patternFill patternType="solid">
        <fgColor indexed="9"/>
        <bgColor indexed="9"/>
      </patternFill>
    </fill>
    <fill>
      <patternFill patternType="solid">
        <fgColor theme="6" tint="0.79998168889431442"/>
        <bgColor indexed="64"/>
      </patternFill>
    </fill>
    <fill>
      <patternFill patternType="solid">
        <fgColor theme="0"/>
        <bgColor indexed="64"/>
      </patternFill>
    </fill>
    <fill>
      <patternFill patternType="solid">
        <fgColor theme="4" tint="0.59999389629810485"/>
        <bgColor indexed="64"/>
      </patternFill>
    </fill>
  </fills>
  <borders count="1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s>
  <cellStyleXfs count="6">
    <xf numFmtId="0" fontId="0" fillId="0" borderId="0"/>
    <xf numFmtId="0" fontId="2" fillId="0" borderId="0" applyNumberFormat="0" applyFill="0" applyBorder="0" applyAlignment="0" applyProtection="0">
      <alignment vertical="top"/>
      <protection locked="0"/>
    </xf>
    <xf numFmtId="164" fontId="5" fillId="2" borderId="0"/>
    <xf numFmtId="0" fontId="5" fillId="2" borderId="0"/>
    <xf numFmtId="0" fontId="5" fillId="2" borderId="0"/>
    <xf numFmtId="0" fontId="5" fillId="2" borderId="0"/>
  </cellStyleXfs>
  <cellXfs count="164">
    <xf numFmtId="0" fontId="0" fillId="0" borderId="0" xfId="0"/>
    <xf numFmtId="0" fontId="0" fillId="0" borderId="0" xfId="0" applyAlignment="1">
      <alignment vertical="center"/>
    </xf>
    <xf numFmtId="0" fontId="1" fillId="0" borderId="0" xfId="0" applyFont="1" applyAlignment="1">
      <alignment vertical="center"/>
    </xf>
    <xf numFmtId="3" fontId="1" fillId="0" borderId="0" xfId="0" applyNumberFormat="1" applyFont="1" applyAlignment="1">
      <alignment horizontal="right" vertical="center"/>
    </xf>
    <xf numFmtId="1" fontId="1" fillId="0" borderId="0" xfId="0" applyNumberFormat="1" applyFont="1" applyAlignment="1">
      <alignment horizontal="center" vertical="center"/>
    </xf>
    <xf numFmtId="164" fontId="3" fillId="0" borderId="0" xfId="1" applyNumberFormat="1" applyFont="1" applyAlignment="1" applyProtection="1">
      <alignment vertical="center"/>
    </xf>
    <xf numFmtId="0" fontId="4" fillId="0" borderId="0" xfId="0" applyFont="1" applyAlignment="1">
      <alignment vertical="center"/>
    </xf>
    <xf numFmtId="1" fontId="4" fillId="0" borderId="0" xfId="0" applyNumberFormat="1" applyFont="1" applyAlignment="1">
      <alignment horizontal="left" vertical="center"/>
    </xf>
    <xf numFmtId="164" fontId="4" fillId="0" borderId="0" xfId="2" applyFont="1" applyFill="1" applyAlignment="1">
      <alignment horizontal="left" vertical="center"/>
    </xf>
    <xf numFmtId="0" fontId="6" fillId="0" borderId="0" xfId="0" applyFont="1" applyAlignment="1">
      <alignment vertical="center"/>
    </xf>
    <xf numFmtId="164" fontId="6" fillId="0" borderId="0" xfId="0" applyNumberFormat="1" applyFont="1" applyAlignment="1">
      <alignment vertical="center"/>
    </xf>
    <xf numFmtId="2" fontId="7" fillId="3" borderId="1" xfId="0" applyNumberFormat="1" applyFont="1" applyFill="1" applyBorder="1" applyAlignment="1">
      <alignment horizontal="right" vertical="center"/>
    </xf>
    <xf numFmtId="3" fontId="7" fillId="3" borderId="2" xfId="0" applyNumberFormat="1" applyFont="1" applyFill="1" applyBorder="1" applyAlignment="1">
      <alignment horizontal="right" vertical="center"/>
    </xf>
    <xf numFmtId="1" fontId="7" fillId="3" borderId="2" xfId="0" applyNumberFormat="1" applyFont="1" applyFill="1" applyBorder="1" applyAlignment="1">
      <alignment horizontal="center" vertical="center"/>
    </xf>
    <xf numFmtId="164" fontId="7" fillId="3" borderId="2" xfId="0" applyNumberFormat="1" applyFont="1" applyFill="1" applyBorder="1" applyAlignment="1">
      <alignment horizontal="left" vertical="center"/>
    </xf>
    <xf numFmtId="164" fontId="7" fillId="3" borderId="3" xfId="0" applyNumberFormat="1" applyFont="1" applyFill="1" applyBorder="1" applyAlignment="1">
      <alignment horizontal="left" vertical="center"/>
    </xf>
    <xf numFmtId="2" fontId="8" fillId="0" borderId="0" xfId="0" applyNumberFormat="1" applyFont="1" applyAlignment="1">
      <alignment horizontal="right" vertical="center"/>
    </xf>
    <xf numFmtId="2" fontId="7" fillId="3" borderId="4" xfId="0" applyNumberFormat="1" applyFont="1" applyFill="1" applyBorder="1" applyAlignment="1">
      <alignment horizontal="right" vertical="center"/>
    </xf>
    <xf numFmtId="3" fontId="7" fillId="3" borderId="4" xfId="0" applyNumberFormat="1" applyFont="1" applyFill="1" applyBorder="1" applyAlignment="1">
      <alignment horizontal="right" vertical="center"/>
    </xf>
    <xf numFmtId="1" fontId="7" fillId="3" borderId="4" xfId="0" applyNumberFormat="1" applyFont="1" applyFill="1" applyBorder="1" applyAlignment="1">
      <alignment horizontal="center" vertical="center"/>
    </xf>
    <xf numFmtId="0" fontId="9" fillId="3" borderId="4" xfId="0" applyFont="1" applyFill="1" applyBorder="1" applyAlignment="1">
      <alignment vertical="center"/>
    </xf>
    <xf numFmtId="2" fontId="7" fillId="0" borderId="5" xfId="0" applyNumberFormat="1" applyFont="1" applyBorder="1" applyAlignment="1">
      <alignment horizontal="right" vertical="center"/>
    </xf>
    <xf numFmtId="3" fontId="7" fillId="0" borderId="0" xfId="0" applyNumberFormat="1" applyFont="1" applyAlignment="1">
      <alignment horizontal="right" vertical="center"/>
    </xf>
    <xf numFmtId="1" fontId="7" fillId="0" borderId="0" xfId="0" applyNumberFormat="1" applyFont="1" applyAlignment="1">
      <alignment horizontal="center" vertical="center"/>
    </xf>
    <xf numFmtId="164" fontId="7" fillId="0" borderId="0" xfId="0" applyNumberFormat="1" applyFont="1" applyAlignment="1">
      <alignment horizontal="left" vertical="center"/>
    </xf>
    <xf numFmtId="164" fontId="7" fillId="0" borderId="6" xfId="0" applyNumberFormat="1" applyFont="1" applyBorder="1" applyAlignment="1">
      <alignment horizontal="left" vertical="center"/>
    </xf>
    <xf numFmtId="2" fontId="7" fillId="0" borderId="0" xfId="0" applyNumberFormat="1" applyFont="1" applyAlignment="1">
      <alignment horizontal="right" vertical="center"/>
    </xf>
    <xf numFmtId="0" fontId="9" fillId="0" borderId="0" xfId="0" applyFont="1" applyAlignment="1">
      <alignment vertical="center"/>
    </xf>
    <xf numFmtId="2" fontId="7" fillId="3" borderId="5" xfId="0" applyNumberFormat="1" applyFont="1" applyFill="1" applyBorder="1" applyAlignment="1">
      <alignment horizontal="right" vertical="center"/>
    </xf>
    <xf numFmtId="3" fontId="7" fillId="3" borderId="0" xfId="0" applyNumberFormat="1" applyFont="1" applyFill="1" applyAlignment="1">
      <alignment horizontal="right" vertical="center"/>
    </xf>
    <xf numFmtId="1" fontId="7" fillId="3" borderId="0" xfId="0" applyNumberFormat="1" applyFont="1" applyFill="1" applyAlignment="1">
      <alignment horizontal="center" vertical="center"/>
    </xf>
    <xf numFmtId="164" fontId="7" fillId="3" borderId="0" xfId="0" applyNumberFormat="1" applyFont="1" applyFill="1" applyAlignment="1">
      <alignment horizontal="left" vertical="center"/>
    </xf>
    <xf numFmtId="164" fontId="7" fillId="3" borderId="6" xfId="0" applyNumberFormat="1" applyFont="1" applyFill="1" applyBorder="1" applyAlignment="1">
      <alignment horizontal="left" vertical="center"/>
    </xf>
    <xf numFmtId="2" fontId="7" fillId="3" borderId="0" xfId="0" applyNumberFormat="1" applyFont="1" applyFill="1" applyAlignment="1">
      <alignment horizontal="right" vertical="center"/>
    </xf>
    <xf numFmtId="0" fontId="9" fillId="3" borderId="0" xfId="0" applyFont="1" applyFill="1" applyAlignment="1">
      <alignment vertical="center"/>
    </xf>
    <xf numFmtId="164" fontId="1" fillId="0" borderId="0" xfId="0" applyNumberFormat="1" applyFont="1" applyAlignment="1">
      <alignment vertical="center"/>
    </xf>
    <xf numFmtId="2" fontId="4" fillId="0" borderId="5" xfId="0" applyNumberFormat="1" applyFont="1" applyBorder="1" applyAlignment="1">
      <alignment horizontal="right" vertical="center"/>
    </xf>
    <xf numFmtId="3" fontId="4" fillId="0" borderId="0" xfId="0" applyNumberFormat="1" applyFont="1" applyAlignment="1">
      <alignment horizontal="right" vertical="center"/>
    </xf>
    <xf numFmtId="3" fontId="4" fillId="0" borderId="0" xfId="2" applyNumberFormat="1" applyFont="1" applyFill="1" applyAlignment="1">
      <alignment horizontal="right" vertical="center"/>
    </xf>
    <xf numFmtId="1" fontId="4" fillId="0" borderId="0" xfId="2" applyNumberFormat="1" applyFont="1" applyFill="1" applyAlignment="1">
      <alignment horizontal="center" vertical="center"/>
    </xf>
    <xf numFmtId="164" fontId="4" fillId="0" borderId="6" xfId="2" applyFont="1" applyFill="1" applyBorder="1" applyAlignment="1">
      <alignment horizontal="left" vertical="center"/>
    </xf>
    <xf numFmtId="2" fontId="10" fillId="0" borderId="0" xfId="0" applyNumberFormat="1" applyFont="1" applyAlignment="1">
      <alignment horizontal="right" vertical="center"/>
    </xf>
    <xf numFmtId="2" fontId="4" fillId="0" borderId="0" xfId="0" quotePrefix="1" applyNumberFormat="1" applyFont="1" applyAlignment="1">
      <alignment horizontal="right" vertical="center"/>
    </xf>
    <xf numFmtId="3" fontId="4" fillId="0" borderId="0" xfId="2" quotePrefix="1" applyNumberFormat="1" applyFont="1" applyFill="1" applyAlignment="1">
      <alignment horizontal="right" vertical="center"/>
    </xf>
    <xf numFmtId="0" fontId="5" fillId="0" borderId="0" xfId="0" applyFont="1" applyAlignment="1">
      <alignment vertical="center"/>
    </xf>
    <xf numFmtId="2" fontId="4" fillId="3" borderId="5" xfId="0" applyNumberFormat="1" applyFont="1" applyFill="1" applyBorder="1" applyAlignment="1">
      <alignment horizontal="right" vertical="center"/>
    </xf>
    <xf numFmtId="3" fontId="4" fillId="3" borderId="0" xfId="0" applyNumberFormat="1" applyFont="1" applyFill="1" applyAlignment="1">
      <alignment horizontal="right" vertical="center"/>
    </xf>
    <xf numFmtId="3" fontId="4" fillId="3" borderId="0" xfId="2" applyNumberFormat="1" applyFont="1" applyFill="1" applyAlignment="1">
      <alignment horizontal="right" vertical="center"/>
    </xf>
    <xf numFmtId="1" fontId="4" fillId="3" borderId="0" xfId="2" applyNumberFormat="1" applyFont="1" applyFill="1" applyAlignment="1">
      <alignment horizontal="center" vertical="center"/>
    </xf>
    <xf numFmtId="164" fontId="4" fillId="3" borderId="0" xfId="2" applyFont="1" applyFill="1" applyAlignment="1">
      <alignment horizontal="left" vertical="center"/>
    </xf>
    <xf numFmtId="164" fontId="4" fillId="3" borderId="6" xfId="2" applyFont="1" applyFill="1" applyBorder="1" applyAlignment="1">
      <alignment horizontal="left" vertical="center"/>
    </xf>
    <xf numFmtId="2" fontId="4" fillId="3" borderId="0" xfId="0" quotePrefix="1" applyNumberFormat="1" applyFont="1" applyFill="1" applyAlignment="1">
      <alignment horizontal="right" vertical="center"/>
    </xf>
    <xf numFmtId="3" fontId="4" fillId="3" borderId="0" xfId="2" quotePrefix="1" applyNumberFormat="1" applyFont="1" applyFill="1" applyAlignment="1">
      <alignment horizontal="right" vertical="center"/>
    </xf>
    <xf numFmtId="0" fontId="5" fillId="3" borderId="0" xfId="0" applyFont="1" applyFill="1" applyAlignment="1">
      <alignment vertical="center"/>
    </xf>
    <xf numFmtId="2" fontId="4" fillId="0" borderId="0" xfId="0" applyNumberFormat="1" applyFont="1" applyAlignment="1">
      <alignment horizontal="right" vertical="center"/>
    </xf>
    <xf numFmtId="2" fontId="4" fillId="3" borderId="0" xfId="0" applyNumberFormat="1" applyFont="1" applyFill="1" applyAlignment="1">
      <alignment horizontal="right" vertical="center"/>
    </xf>
    <xf numFmtId="3" fontId="1" fillId="0" borderId="0" xfId="0" applyNumberFormat="1" applyFont="1" applyAlignment="1">
      <alignment vertical="center"/>
    </xf>
    <xf numFmtId="0" fontId="4" fillId="3" borderId="0" xfId="0" applyFont="1" applyFill="1" applyAlignment="1">
      <alignment vertical="center"/>
    </xf>
    <xf numFmtId="0" fontId="4" fillId="3" borderId="6" xfId="0" applyFont="1" applyFill="1" applyBorder="1" applyAlignment="1">
      <alignment vertical="center"/>
    </xf>
    <xf numFmtId="0" fontId="5" fillId="3" borderId="6" xfId="0" applyFont="1" applyFill="1" applyBorder="1" applyAlignment="1">
      <alignment vertical="center"/>
    </xf>
    <xf numFmtId="0" fontId="4" fillId="0" borderId="6" xfId="0" applyFont="1" applyBorder="1" applyAlignment="1">
      <alignment vertical="center"/>
    </xf>
    <xf numFmtId="2" fontId="4" fillId="0" borderId="7" xfId="0" applyNumberFormat="1" applyFont="1" applyBorder="1" applyAlignment="1">
      <alignment horizontal="right" vertical="center"/>
    </xf>
    <xf numFmtId="3" fontId="4" fillId="0" borderId="8" xfId="0" applyNumberFormat="1" applyFont="1" applyBorder="1" applyAlignment="1">
      <alignment horizontal="right" vertical="center"/>
    </xf>
    <xf numFmtId="3" fontId="4" fillId="0" borderId="8" xfId="2" applyNumberFormat="1" applyFont="1" applyFill="1" applyBorder="1" applyAlignment="1">
      <alignment horizontal="right" vertical="center"/>
    </xf>
    <xf numFmtId="1" fontId="4" fillId="0" borderId="8" xfId="2" applyNumberFormat="1" applyFont="1" applyFill="1" applyBorder="1" applyAlignment="1">
      <alignment horizontal="center" vertical="center"/>
    </xf>
    <xf numFmtId="0" fontId="4" fillId="0" borderId="8" xfId="0" applyFont="1" applyBorder="1" applyAlignment="1">
      <alignment vertical="center"/>
    </xf>
    <xf numFmtId="164" fontId="11" fillId="0" borderId="9" xfId="2" applyFont="1" applyFill="1" applyBorder="1" applyAlignment="1">
      <alignment horizontal="left" vertical="center"/>
    </xf>
    <xf numFmtId="0" fontId="0" fillId="4" borderId="0" xfId="0" applyFill="1"/>
    <xf numFmtId="0" fontId="6" fillId="4" borderId="0" xfId="0" applyFont="1" applyFill="1" applyAlignment="1">
      <alignment vertical="center"/>
    </xf>
    <xf numFmtId="3" fontId="6" fillId="4" borderId="0" xfId="0" applyNumberFormat="1" applyFont="1" applyFill="1" applyAlignment="1">
      <alignment vertical="center"/>
    </xf>
    <xf numFmtId="2" fontId="7" fillId="3" borderId="0" xfId="0" quotePrefix="1" applyNumberFormat="1" applyFont="1" applyFill="1" applyAlignment="1">
      <alignment horizontal="right" vertical="center"/>
    </xf>
    <xf numFmtId="3" fontId="7" fillId="3" borderId="0" xfId="0" quotePrefix="1" applyNumberFormat="1" applyFont="1" applyFill="1" applyAlignment="1">
      <alignment horizontal="right" vertical="center"/>
    </xf>
    <xf numFmtId="0" fontId="7" fillId="3" borderId="0" xfId="0" applyFont="1" applyFill="1" applyAlignment="1">
      <alignment vertical="center"/>
    </xf>
    <xf numFmtId="2" fontId="7" fillId="3" borderId="4" xfId="0" quotePrefix="1" applyNumberFormat="1" applyFont="1" applyFill="1" applyBorder="1" applyAlignment="1">
      <alignment horizontal="right" vertical="center"/>
    </xf>
    <xf numFmtId="3" fontId="7" fillId="3" borderId="4" xfId="0" quotePrefix="1" applyNumberFormat="1" applyFont="1" applyFill="1" applyBorder="1" applyAlignment="1">
      <alignment horizontal="right" vertical="center"/>
    </xf>
    <xf numFmtId="164" fontId="7" fillId="3" borderId="4" xfId="0" applyNumberFormat="1" applyFont="1" applyFill="1" applyBorder="1" applyAlignment="1">
      <alignment horizontal="left" vertical="center"/>
    </xf>
    <xf numFmtId="2" fontId="7" fillId="4" borderId="0" xfId="0" quotePrefix="1" applyNumberFormat="1" applyFont="1" applyFill="1" applyAlignment="1">
      <alignment horizontal="right" vertical="center"/>
    </xf>
    <xf numFmtId="3" fontId="7" fillId="4" borderId="0" xfId="0" quotePrefix="1" applyNumberFormat="1" applyFont="1" applyFill="1" applyAlignment="1">
      <alignment horizontal="right" vertical="center"/>
    </xf>
    <xf numFmtId="1" fontId="7" fillId="4" borderId="0" xfId="0" applyNumberFormat="1" applyFont="1" applyFill="1" applyAlignment="1">
      <alignment horizontal="center" vertical="center"/>
    </xf>
    <xf numFmtId="0" fontId="7" fillId="4" borderId="0" xfId="0" applyFont="1" applyFill="1" applyAlignment="1">
      <alignment vertical="center"/>
    </xf>
    <xf numFmtId="164" fontId="7" fillId="4" borderId="0" xfId="0" applyNumberFormat="1" applyFont="1" applyFill="1" applyAlignment="1">
      <alignment horizontal="left" vertical="center"/>
    </xf>
    <xf numFmtId="3" fontId="6" fillId="0" borderId="0" xfId="0" applyNumberFormat="1" applyFont="1" applyAlignment="1">
      <alignment vertical="center"/>
    </xf>
    <xf numFmtId="2" fontId="10" fillId="0" borderId="0" xfId="0" quotePrefix="1" applyNumberFormat="1" applyFont="1" applyAlignment="1">
      <alignment horizontal="right" vertical="center"/>
    </xf>
    <xf numFmtId="0" fontId="4" fillId="0" borderId="0" xfId="3" applyFont="1" applyFill="1" applyAlignment="1">
      <alignment horizontal="left" vertical="center"/>
    </xf>
    <xf numFmtId="0" fontId="4" fillId="0" borderId="0" xfId="4" applyFont="1" applyFill="1" applyAlignment="1">
      <alignment horizontal="left" vertical="center"/>
    </xf>
    <xf numFmtId="0" fontId="12" fillId="0" borderId="0" xfId="0" applyFont="1" applyAlignment="1">
      <alignment horizontal="right" vertical="center"/>
    </xf>
    <xf numFmtId="3" fontId="4" fillId="0" borderId="0" xfId="4" applyNumberFormat="1" applyFont="1" applyFill="1" applyAlignment="1">
      <alignment horizontal="right" vertical="center"/>
    </xf>
    <xf numFmtId="1" fontId="4" fillId="0" borderId="0" xfId="3" applyNumberFormat="1" applyFont="1" applyFill="1" applyAlignment="1">
      <alignment horizontal="center" vertical="center"/>
    </xf>
    <xf numFmtId="3" fontId="4" fillId="3" borderId="0" xfId="4" applyNumberFormat="1" applyFont="1" applyFill="1" applyAlignment="1">
      <alignment horizontal="right" vertical="center"/>
    </xf>
    <xf numFmtId="1" fontId="4" fillId="3" borderId="0" xfId="3" applyNumberFormat="1" applyFont="1" applyFill="1" applyAlignment="1">
      <alignment horizontal="center" vertical="center"/>
    </xf>
    <xf numFmtId="0" fontId="4" fillId="3" borderId="0" xfId="3" applyFont="1" applyFill="1" applyAlignment="1">
      <alignment horizontal="left" vertical="center"/>
    </xf>
    <xf numFmtId="0" fontId="4" fillId="3" borderId="0" xfId="4" applyFont="1" applyFill="1" applyAlignment="1">
      <alignment horizontal="left" vertical="center"/>
    </xf>
    <xf numFmtId="0" fontId="1" fillId="5" borderId="10" xfId="0" applyFont="1" applyFill="1" applyBorder="1" applyAlignment="1">
      <alignment horizontal="right" vertical="center"/>
    </xf>
    <xf numFmtId="3" fontId="4" fillId="5" borderId="10" xfId="4" applyNumberFormat="1" applyFont="1" applyFill="1" applyBorder="1" applyAlignment="1">
      <alignment horizontal="right" vertical="center"/>
    </xf>
    <xf numFmtId="1" fontId="4" fillId="5" borderId="10" xfId="3" applyNumberFormat="1" applyFont="1" applyFill="1" applyBorder="1" applyAlignment="1">
      <alignment horizontal="center" vertical="center"/>
    </xf>
    <xf numFmtId="0" fontId="4" fillId="5" borderId="10" xfId="3" applyFont="1" applyFill="1" applyBorder="1" applyAlignment="1">
      <alignment horizontal="left" vertical="center"/>
    </xf>
    <xf numFmtId="0" fontId="4" fillId="5" borderId="10" xfId="4" applyFont="1" applyFill="1" applyBorder="1" applyAlignment="1">
      <alignment horizontal="left" vertical="center"/>
    </xf>
    <xf numFmtId="0" fontId="13" fillId="0" borderId="0" xfId="0" applyFont="1" applyAlignment="1">
      <alignment horizontal="right" vertical="center"/>
    </xf>
    <xf numFmtId="1" fontId="10" fillId="5" borderId="10" xfId="3" applyNumberFormat="1" applyFont="1" applyFill="1" applyBorder="1" applyAlignment="1">
      <alignment horizontal="center" vertical="center"/>
    </xf>
    <xf numFmtId="0" fontId="10" fillId="5" borderId="10" xfId="3" applyFont="1" applyFill="1" applyBorder="1" applyAlignment="1">
      <alignment horizontal="left" vertical="center"/>
    </xf>
    <xf numFmtId="0" fontId="10" fillId="5" borderId="10" xfId="4" applyFont="1" applyFill="1" applyBorder="1" applyAlignment="1">
      <alignment horizontal="left" vertical="center"/>
    </xf>
    <xf numFmtId="0" fontId="10" fillId="5" borderId="10" xfId="0" applyFont="1" applyFill="1" applyBorder="1" applyAlignment="1">
      <alignment horizontal="right" vertical="center" wrapText="1"/>
    </xf>
    <xf numFmtId="3" fontId="10" fillId="5" borderId="10" xfId="3" applyNumberFormat="1" applyFont="1" applyFill="1" applyBorder="1" applyAlignment="1">
      <alignment horizontal="right" vertical="center" wrapText="1"/>
    </xf>
    <xf numFmtId="1" fontId="10" fillId="5" borderId="10" xfId="3" applyNumberFormat="1" applyFont="1" applyFill="1" applyBorder="1" applyAlignment="1">
      <alignment horizontal="center" vertical="center" wrapText="1"/>
    </xf>
    <xf numFmtId="0" fontId="10" fillId="5" borderId="10" xfId="3" applyFont="1" applyFill="1" applyBorder="1" applyAlignment="1">
      <alignment horizontal="left" vertical="center" wrapText="1"/>
    </xf>
    <xf numFmtId="0" fontId="10" fillId="5" borderId="10" xfId="0" applyFont="1" applyFill="1" applyBorder="1" applyAlignment="1">
      <alignment vertical="center" wrapText="1"/>
    </xf>
    <xf numFmtId="0" fontId="14" fillId="0" borderId="0" xfId="0" applyFont="1" applyAlignment="1">
      <alignment horizontal="right" vertical="center" wrapText="1"/>
    </xf>
    <xf numFmtId="1" fontId="0" fillId="0" borderId="0" xfId="0" applyNumberFormat="1" applyAlignment="1">
      <alignment vertical="center"/>
    </xf>
    <xf numFmtId="3" fontId="1" fillId="0" borderId="0" xfId="5" applyNumberFormat="1" applyFont="1" applyFill="1" applyAlignment="1">
      <alignment horizontal="right" vertical="center"/>
    </xf>
    <xf numFmtId="3" fontId="1" fillId="0" borderId="2" xfId="5" applyNumberFormat="1" applyFont="1" applyFill="1" applyBorder="1" applyAlignment="1">
      <alignment horizontal="right" vertical="center"/>
    </xf>
    <xf numFmtId="3" fontId="12" fillId="0" borderId="2" xfId="5" applyNumberFormat="1" applyFont="1" applyFill="1" applyBorder="1" applyAlignment="1">
      <alignment horizontal="right" vertical="center"/>
    </xf>
    <xf numFmtId="1" fontId="15" fillId="0" borderId="2" xfId="5" applyNumberFormat="1" applyFont="1" applyFill="1" applyBorder="1" applyAlignment="1">
      <alignment horizontal="center" vertical="center"/>
    </xf>
    <xf numFmtId="0" fontId="15" fillId="0" borderId="2" xfId="5" applyFont="1" applyFill="1" applyBorder="1" applyAlignment="1">
      <alignment vertical="center"/>
    </xf>
    <xf numFmtId="0" fontId="16" fillId="0" borderId="2" xfId="3" applyFont="1" applyFill="1" applyBorder="1" applyAlignment="1">
      <alignment vertical="center"/>
    </xf>
    <xf numFmtId="3" fontId="12" fillId="0" borderId="0" xfId="5" applyNumberFormat="1" applyFont="1" applyFill="1" applyAlignment="1">
      <alignment horizontal="right" vertical="center"/>
    </xf>
    <xf numFmtId="1" fontId="15" fillId="0" borderId="0" xfId="5" applyNumberFormat="1" applyFont="1" applyFill="1" applyAlignment="1">
      <alignment horizontal="center" vertical="center"/>
    </xf>
    <xf numFmtId="0" fontId="17" fillId="0" borderId="0" xfId="5" applyFont="1" applyFill="1" applyAlignment="1">
      <alignment horizontal="left" vertical="center"/>
    </xf>
    <xf numFmtId="0" fontId="16" fillId="0" borderId="0" xfId="3" applyFont="1" applyFill="1" applyAlignment="1">
      <alignment horizontal="left" vertical="center"/>
    </xf>
    <xf numFmtId="3" fontId="1" fillId="0" borderId="0" xfId="0" applyNumberFormat="1" applyFont="1" applyAlignment="1">
      <alignment horizontal="left" vertical="center"/>
    </xf>
    <xf numFmtId="0" fontId="1" fillId="0" borderId="0" xfId="0" applyFont="1" applyAlignment="1">
      <alignment horizontal="left" vertical="center"/>
    </xf>
    <xf numFmtId="0" fontId="0" fillId="2" borderId="0" xfId="0" applyFill="1" applyAlignment="1">
      <alignment vertical="center" wrapText="1"/>
    </xf>
    <xf numFmtId="164" fontId="4" fillId="0" borderId="0" xfId="2" applyFont="1" applyFill="1" applyAlignment="1">
      <alignment vertical="center" wrapText="1"/>
    </xf>
    <xf numFmtId="0" fontId="4" fillId="0" borderId="0" xfId="0" applyFont="1" applyAlignment="1">
      <alignment vertical="top"/>
    </xf>
    <xf numFmtId="49" fontId="4" fillId="0" borderId="0" xfId="0" applyNumberFormat="1" applyFont="1" applyAlignment="1">
      <alignment vertical="center"/>
    </xf>
    <xf numFmtId="0" fontId="18" fillId="0" borderId="0" xfId="0" applyFont="1" applyAlignment="1">
      <alignment vertical="center"/>
    </xf>
    <xf numFmtId="3" fontId="4" fillId="0" borderId="0" xfId="0" applyNumberFormat="1" applyFont="1" applyAlignment="1">
      <alignment vertical="center"/>
    </xf>
    <xf numFmtId="1" fontId="4" fillId="0" borderId="0" xfId="0" applyNumberFormat="1" applyFont="1" applyAlignment="1">
      <alignment horizontal="center" vertical="center"/>
    </xf>
    <xf numFmtId="0" fontId="19" fillId="0" borderId="0" xfId="0" applyFont="1" applyAlignment="1">
      <alignment vertical="center"/>
    </xf>
    <xf numFmtId="49" fontId="19" fillId="0" borderId="0" xfId="0" applyNumberFormat="1" applyFont="1" applyAlignment="1">
      <alignment vertical="center"/>
    </xf>
    <xf numFmtId="49" fontId="19" fillId="0" borderId="0" xfId="0" applyNumberFormat="1" applyFont="1" applyAlignment="1">
      <alignment vertical="center" wrapText="1"/>
    </xf>
    <xf numFmtId="3" fontId="4" fillId="3" borderId="2" xfId="2" applyNumberFormat="1" applyFont="1" applyFill="1" applyBorder="1" applyAlignment="1">
      <alignment horizontal="right" vertical="center"/>
    </xf>
    <xf numFmtId="164" fontId="7" fillId="3" borderId="2" xfId="0" applyNumberFormat="1" applyFont="1" applyFill="1" applyBorder="1" applyAlignment="1">
      <alignment horizontal="center" vertical="center"/>
    </xf>
    <xf numFmtId="164" fontId="7" fillId="3" borderId="3" xfId="0" applyNumberFormat="1" applyFont="1" applyFill="1" applyBorder="1" applyAlignment="1">
      <alignment vertical="center"/>
    </xf>
    <xf numFmtId="49" fontId="7" fillId="3" borderId="4" xfId="0" applyNumberFormat="1" applyFont="1" applyFill="1" applyBorder="1" applyAlignment="1">
      <alignment horizontal="center" vertical="center"/>
    </xf>
    <xf numFmtId="164" fontId="7" fillId="0" borderId="0" xfId="0" applyNumberFormat="1" applyFont="1" applyAlignment="1">
      <alignment horizontal="center" vertical="center"/>
    </xf>
    <xf numFmtId="164" fontId="7" fillId="0" borderId="6" xfId="0" applyNumberFormat="1" applyFont="1" applyBorder="1" applyAlignment="1">
      <alignment vertical="center"/>
    </xf>
    <xf numFmtId="2" fontId="7" fillId="0" borderId="0" xfId="0" quotePrefix="1" applyNumberFormat="1" applyFont="1" applyAlignment="1">
      <alignment horizontal="right" vertical="center"/>
    </xf>
    <xf numFmtId="3" fontId="7" fillId="0" borderId="0" xfId="0" quotePrefix="1" applyNumberFormat="1" applyFont="1" applyAlignment="1">
      <alignment horizontal="right" vertical="center"/>
    </xf>
    <xf numFmtId="49" fontId="7" fillId="0" borderId="0" xfId="0" applyNumberFormat="1" applyFont="1" applyAlignment="1">
      <alignment horizontal="center" vertical="center"/>
    </xf>
    <xf numFmtId="164" fontId="7" fillId="3" borderId="0" xfId="0" applyNumberFormat="1" applyFont="1" applyFill="1" applyAlignment="1">
      <alignment horizontal="center" vertical="center"/>
    </xf>
    <xf numFmtId="0" fontId="0" fillId="3" borderId="6" xfId="0" applyFill="1" applyBorder="1"/>
    <xf numFmtId="49" fontId="7" fillId="3" borderId="0" xfId="0" applyNumberFormat="1" applyFont="1" applyFill="1" applyAlignment="1">
      <alignment horizontal="center" vertical="center"/>
    </xf>
    <xf numFmtId="164" fontId="4" fillId="0" borderId="0" xfId="2" applyFont="1" applyFill="1" applyAlignment="1">
      <alignment horizontal="center" vertical="center"/>
    </xf>
    <xf numFmtId="164" fontId="4" fillId="0" borderId="6" xfId="2" applyFont="1" applyFill="1" applyBorder="1" applyAlignment="1">
      <alignment vertical="center"/>
    </xf>
    <xf numFmtId="49" fontId="4" fillId="0" borderId="0" xfId="2" applyNumberFormat="1" applyFont="1" applyFill="1" applyAlignment="1">
      <alignment horizontal="center" vertical="center"/>
    </xf>
    <xf numFmtId="164" fontId="4" fillId="3" borderId="0" xfId="2" applyFont="1" applyFill="1" applyAlignment="1">
      <alignment horizontal="center" vertical="center"/>
    </xf>
    <xf numFmtId="164" fontId="4" fillId="3" borderId="6" xfId="2" applyFont="1" applyFill="1" applyBorder="1" applyAlignment="1">
      <alignment vertical="center"/>
    </xf>
    <xf numFmtId="49" fontId="4" fillId="3" borderId="0" xfId="2" applyNumberFormat="1" applyFont="1" applyFill="1" applyAlignment="1">
      <alignment horizontal="center" vertical="center"/>
    </xf>
    <xf numFmtId="164" fontId="4" fillId="0" borderId="0" xfId="2" applyFont="1" applyFill="1" applyAlignment="1">
      <alignment vertical="center"/>
    </xf>
    <xf numFmtId="164" fontId="4" fillId="3" borderId="0" xfId="2" applyFont="1" applyFill="1" applyAlignment="1">
      <alignment vertical="center"/>
    </xf>
    <xf numFmtId="0" fontId="5" fillId="0" borderId="6" xfId="0" applyFont="1" applyBorder="1" applyAlignment="1">
      <alignment vertical="center"/>
    </xf>
    <xf numFmtId="49" fontId="4" fillId="0" borderId="8" xfId="2" applyNumberFormat="1" applyFont="1" applyFill="1" applyBorder="1" applyAlignment="1">
      <alignment horizontal="center" vertical="center"/>
    </xf>
    <xf numFmtId="164" fontId="4" fillId="0" borderId="8" xfId="2" applyFont="1" applyFill="1" applyBorder="1" applyAlignment="1">
      <alignment vertical="center"/>
    </xf>
    <xf numFmtId="164" fontId="7" fillId="3" borderId="0" xfId="0" applyNumberFormat="1" applyFont="1" applyFill="1" applyAlignment="1">
      <alignment vertical="center"/>
    </xf>
    <xf numFmtId="2" fontId="7" fillId="4" borderId="0" xfId="0" applyNumberFormat="1" applyFont="1" applyFill="1" applyAlignment="1">
      <alignment horizontal="right" vertical="center"/>
    </xf>
    <xf numFmtId="3" fontId="7" fillId="4" borderId="0" xfId="0" applyNumberFormat="1" applyFont="1" applyFill="1" applyAlignment="1">
      <alignment horizontal="right" vertical="center"/>
    </xf>
    <xf numFmtId="49" fontId="7" fillId="4" borderId="0" xfId="0" applyNumberFormat="1" applyFont="1" applyFill="1" applyAlignment="1">
      <alignment horizontal="center" vertical="center"/>
    </xf>
    <xf numFmtId="164" fontId="7" fillId="4" borderId="0" xfId="0" applyNumberFormat="1" applyFont="1" applyFill="1" applyAlignment="1">
      <alignment vertical="center"/>
    </xf>
    <xf numFmtId="0" fontId="5" fillId="0" borderId="0" xfId="0" applyFont="1" applyAlignment="1">
      <alignment horizontal="left" vertical="center" wrapText="1"/>
    </xf>
    <xf numFmtId="164" fontId="4" fillId="0" borderId="0" xfId="2" applyFont="1" applyFill="1" applyAlignment="1">
      <alignment horizontal="left" vertical="center" wrapText="1"/>
    </xf>
    <xf numFmtId="0" fontId="5" fillId="0" borderId="8" xfId="0" applyFont="1" applyBorder="1" applyAlignment="1">
      <alignment horizontal="left" vertical="center" wrapText="1"/>
    </xf>
    <xf numFmtId="164" fontId="4" fillId="0" borderId="8" xfId="2" applyFont="1" applyFill="1" applyBorder="1" applyAlignment="1">
      <alignment horizontal="left" vertical="center" wrapText="1"/>
    </xf>
    <xf numFmtId="0" fontId="21" fillId="0" borderId="0" xfId="0" applyFont="1" applyAlignment="1">
      <alignment horizontal="right" vertical="center"/>
    </xf>
    <xf numFmtId="0" fontId="12" fillId="5" borderId="10" xfId="0" applyFont="1" applyFill="1" applyBorder="1" applyAlignment="1">
      <alignment horizontal="right" vertical="center"/>
    </xf>
  </cellXfs>
  <cellStyles count="6">
    <cellStyle name="F5" xfId="5" xr:uid="{55EF5157-4A0A-464C-A671-F8DDBDFF1908}"/>
    <cellStyle name="F6" xfId="3" xr:uid="{1CBEFC9C-D8A5-4EC3-8EF9-5138111DD5C3}"/>
    <cellStyle name="F7" xfId="2" xr:uid="{C7E8A59B-F55E-4F8D-9D13-D4DD0C8288B7}"/>
    <cellStyle name="F8" xfId="4" xr:uid="{9690D449-4C47-4C2E-B7A7-18262FE29BF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ia.gov/electricity/data/eia923/" TargetMode="External"/><Relationship Id="rId1" Type="http://schemas.openxmlformats.org/officeDocument/2006/relationships/hyperlink" Target="https://www.eia.gov/electricity/data/eia9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2D56C-E438-4895-9196-E6EA1BDE28A2}">
  <dimension ref="A1:GH199"/>
  <sheetViews>
    <sheetView showGridLines="0" tabSelected="1" zoomScaleNormal="100" workbookViewId="0">
      <selection activeCell="I45" sqref="I45"/>
    </sheetView>
  </sheetViews>
  <sheetFormatPr defaultColWidth="9.140625" defaultRowHeight="12.75" x14ac:dyDescent="0.2"/>
  <cols>
    <col min="1" max="1" width="8.42578125" style="2" customWidth="1"/>
    <col min="2" max="2" width="11.140625" style="2" customWidth="1"/>
    <col min="3" max="3" width="13.85546875" style="2" customWidth="1"/>
    <col min="4" max="4" width="8.7109375" style="4" customWidth="1"/>
    <col min="5" max="5" width="12.140625" style="3" customWidth="1"/>
    <col min="6" max="6" width="12.7109375" style="3" customWidth="1"/>
    <col min="7" max="7" width="11.140625" style="3" customWidth="1"/>
    <col min="8" max="8" width="4.140625" style="3" customWidth="1"/>
    <col min="9" max="9" width="19.5703125" style="2" customWidth="1"/>
    <col min="10" max="10" width="13.85546875" style="2" customWidth="1"/>
    <col min="11" max="11" width="8.7109375" style="2" customWidth="1"/>
    <col min="12" max="12" width="12.140625" style="2" customWidth="1"/>
    <col min="13" max="13" width="12.7109375" style="2" customWidth="1"/>
    <col min="14" max="14" width="11.140625" style="2" customWidth="1"/>
    <col min="15" max="190" width="8.42578125" style="2" customWidth="1"/>
    <col min="191" max="16384" width="9.140625" style="1"/>
  </cols>
  <sheetData>
    <row r="1" spans="1:190" ht="15" customHeight="1" x14ac:dyDescent="0.2">
      <c r="A1" s="117" t="s">
        <v>78</v>
      </c>
      <c r="B1" s="116"/>
      <c r="D1" s="115"/>
      <c r="E1" s="114"/>
      <c r="F1" s="108"/>
      <c r="G1" s="108"/>
      <c r="H1" s="108"/>
    </row>
    <row r="2" spans="1:190" ht="7.5" customHeight="1" thickBot="1" x14ac:dyDescent="0.25">
      <c r="A2" s="113"/>
      <c r="B2" s="113"/>
      <c r="C2" s="112"/>
      <c r="D2" s="111"/>
      <c r="E2" s="110"/>
      <c r="F2" s="109"/>
      <c r="G2" s="109"/>
      <c r="H2" s="108"/>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21.75" thickBot="1" x14ac:dyDescent="0.25">
      <c r="A3" s="105" t="s">
        <v>17</v>
      </c>
      <c r="B3" s="105"/>
      <c r="C3" s="104" t="s">
        <v>77</v>
      </c>
      <c r="D3" s="103" t="s">
        <v>16</v>
      </c>
      <c r="E3" s="102" t="s">
        <v>76</v>
      </c>
      <c r="F3" s="102" t="s">
        <v>75</v>
      </c>
      <c r="G3" s="101" t="s">
        <v>13</v>
      </c>
      <c r="H3" s="106"/>
      <c r="I3" s="105" t="s">
        <v>17</v>
      </c>
      <c r="J3" s="104" t="s">
        <v>77</v>
      </c>
      <c r="K3" s="103" t="s">
        <v>16</v>
      </c>
      <c r="L3" s="102" t="s">
        <v>76</v>
      </c>
      <c r="M3" s="102" t="s">
        <v>75</v>
      </c>
      <c r="N3" s="101" t="s">
        <v>13</v>
      </c>
      <c r="GH3" s="1"/>
    </row>
    <row r="4" spans="1:190" ht="13.5" thickBot="1" x14ac:dyDescent="0.25">
      <c r="A4" s="100"/>
      <c r="B4" s="100"/>
      <c r="C4" s="99"/>
      <c r="D4" s="98"/>
      <c r="E4" s="93" t="s">
        <v>12</v>
      </c>
      <c r="F4" s="93" t="s">
        <v>11</v>
      </c>
      <c r="G4" s="163"/>
      <c r="H4" s="162"/>
      <c r="I4" s="100"/>
      <c r="J4" s="99"/>
      <c r="K4" s="98"/>
      <c r="L4" s="93" t="s">
        <v>12</v>
      </c>
      <c r="M4" s="93" t="s">
        <v>11</v>
      </c>
      <c r="N4" s="92"/>
      <c r="GH4" s="1"/>
    </row>
    <row r="5" spans="1:190" ht="10.5" customHeight="1" x14ac:dyDescent="0.2">
      <c r="A5" s="161" t="s">
        <v>74</v>
      </c>
      <c r="B5" s="160"/>
      <c r="C5" s="8" t="s">
        <v>73</v>
      </c>
      <c r="D5" s="87">
        <v>1990</v>
      </c>
      <c r="E5" s="86">
        <v>1237312</v>
      </c>
      <c r="F5" s="86">
        <v>2577271</v>
      </c>
      <c r="G5" s="54">
        <f>F5/E5</f>
        <v>2.0829596738736873</v>
      </c>
      <c r="H5" s="41"/>
      <c r="I5" s="8" t="s">
        <v>48</v>
      </c>
      <c r="J5" s="8" t="s">
        <v>72</v>
      </c>
      <c r="K5" s="39">
        <v>1990</v>
      </c>
      <c r="L5" s="38">
        <v>4022009</v>
      </c>
      <c r="M5" s="38">
        <v>9019470</v>
      </c>
      <c r="N5" s="54">
        <f>M5/L5</f>
        <v>2.2425285473006151</v>
      </c>
      <c r="GH5" s="1"/>
    </row>
    <row r="6" spans="1:190" ht="10.5" customHeight="1" x14ac:dyDescent="0.2">
      <c r="A6" s="158"/>
      <c r="B6" s="158"/>
      <c r="C6" s="90"/>
      <c r="D6" s="89">
        <v>1991</v>
      </c>
      <c r="E6" s="88">
        <v>1309770</v>
      </c>
      <c r="F6" s="88">
        <v>2764208</v>
      </c>
      <c r="G6" s="55">
        <f>F6/E6</f>
        <v>2.1104529802942502</v>
      </c>
      <c r="H6" s="41"/>
      <c r="I6" s="49"/>
      <c r="J6" s="49"/>
      <c r="K6" s="48">
        <v>1991</v>
      </c>
      <c r="L6" s="47">
        <v>4124260</v>
      </c>
      <c r="M6" s="47">
        <v>8915149</v>
      </c>
      <c r="N6" s="55">
        <f>M6/L6</f>
        <v>2.1616360268266308</v>
      </c>
      <c r="GH6" s="1"/>
    </row>
    <row r="7" spans="1:190" ht="11.1" customHeight="1" x14ac:dyDescent="0.2">
      <c r="A7" s="44"/>
      <c r="B7" s="44"/>
      <c r="C7" s="44"/>
      <c r="D7" s="39">
        <v>1992</v>
      </c>
      <c r="E7" s="38">
        <v>1511878</v>
      </c>
      <c r="F7" s="38">
        <v>3201401</v>
      </c>
      <c r="G7" s="54">
        <f>F7/E7</f>
        <v>2.1174995601496946</v>
      </c>
      <c r="H7" s="41"/>
      <c r="I7" s="8"/>
      <c r="J7" s="44"/>
      <c r="K7" s="39">
        <v>1992</v>
      </c>
      <c r="L7" s="38">
        <v>4107391</v>
      </c>
      <c r="M7" s="38">
        <v>8605835</v>
      </c>
      <c r="N7" s="54">
        <f>M7/L7</f>
        <v>2.0952071521800577</v>
      </c>
      <c r="GH7" s="1"/>
    </row>
    <row r="8" spans="1:190" ht="11.1" customHeight="1" x14ac:dyDescent="0.2">
      <c r="A8" s="49"/>
      <c r="B8" s="49"/>
      <c r="C8" s="49"/>
      <c r="D8" s="48">
        <v>1993</v>
      </c>
      <c r="E8" s="47">
        <v>1414980</v>
      </c>
      <c r="F8" s="47">
        <v>3132999</v>
      </c>
      <c r="G8" s="55">
        <f>F8/E8</f>
        <v>2.2141648645210532</v>
      </c>
      <c r="H8" s="41"/>
      <c r="I8" s="49"/>
      <c r="J8" s="49"/>
      <c r="K8" s="48">
        <v>1993</v>
      </c>
      <c r="L8" s="47">
        <v>4253731</v>
      </c>
      <c r="M8" s="47">
        <v>9151459</v>
      </c>
      <c r="N8" s="55">
        <f>M8/L8</f>
        <v>2.1513957981828189</v>
      </c>
      <c r="GH8" s="1"/>
    </row>
    <row r="9" spans="1:190" ht="11.1" customHeight="1" x14ac:dyDescent="0.2">
      <c r="A9" s="8"/>
      <c r="B9" s="8"/>
      <c r="C9" s="8"/>
      <c r="D9" s="39">
        <v>1994</v>
      </c>
      <c r="E9" s="38">
        <v>1533363</v>
      </c>
      <c r="F9" s="38">
        <v>3242413</v>
      </c>
      <c r="G9" s="54">
        <f>F9/E9</f>
        <v>2.1145762614592893</v>
      </c>
      <c r="H9" s="41"/>
      <c r="I9" s="8"/>
      <c r="J9" s="8"/>
      <c r="K9" s="39">
        <v>1994</v>
      </c>
      <c r="L9" s="38">
        <v>4277130</v>
      </c>
      <c r="M9" s="38">
        <v>9323744</v>
      </c>
      <c r="N9" s="54">
        <f>M9/L9</f>
        <v>2.1799066196257773</v>
      </c>
      <c r="GH9" s="1"/>
    </row>
    <row r="10" spans="1:190" ht="11.1" customHeight="1" x14ac:dyDescent="0.2">
      <c r="A10" s="57"/>
      <c r="B10" s="57"/>
      <c r="C10" s="57"/>
      <c r="D10" s="48">
        <f>D9+1</f>
        <v>1995</v>
      </c>
      <c r="E10" s="47">
        <v>1125003</v>
      </c>
      <c r="F10" s="47">
        <v>2344439</v>
      </c>
      <c r="G10" s="55">
        <f>F10/E10</f>
        <v>2.0839402206038562</v>
      </c>
      <c r="H10" s="41"/>
      <c r="I10" s="49"/>
      <c r="J10" s="53"/>
      <c r="K10" s="48">
        <f>K9+1</f>
        <v>1995</v>
      </c>
      <c r="L10" s="47">
        <v>4376632</v>
      </c>
      <c r="M10" s="47">
        <v>9453500</v>
      </c>
      <c r="N10" s="55">
        <f>M10/L10</f>
        <v>2.159994260426739</v>
      </c>
      <c r="GH10" s="1"/>
    </row>
    <row r="11" spans="1:190" ht="11.1" customHeight="1" x14ac:dyDescent="0.2">
      <c r="A11" s="8"/>
      <c r="B11" s="8"/>
      <c r="C11" s="8"/>
      <c r="D11" s="39">
        <f>D10+1</f>
        <v>1996</v>
      </c>
      <c r="E11" s="38">
        <v>1341076</v>
      </c>
      <c r="F11" s="38">
        <v>2831105</v>
      </c>
      <c r="G11" s="54">
        <f>F11/E11</f>
        <v>2.1110697678580483</v>
      </c>
      <c r="H11" s="41"/>
      <c r="I11" s="8"/>
      <c r="J11" s="8"/>
      <c r="K11" s="39">
        <f>K10+1</f>
        <v>1996</v>
      </c>
      <c r="L11" s="38">
        <v>4343571</v>
      </c>
      <c r="M11" s="38">
        <v>9337663</v>
      </c>
      <c r="N11" s="54">
        <f>M11/L11</f>
        <v>2.1497664018845324</v>
      </c>
      <c r="GH11" s="1"/>
    </row>
    <row r="12" spans="1:190" ht="11.1" customHeight="1" x14ac:dyDescent="0.2">
      <c r="A12" s="49"/>
      <c r="B12" s="49"/>
      <c r="C12" s="49"/>
      <c r="D12" s="48">
        <v>1997</v>
      </c>
      <c r="E12" s="47">
        <v>1532158</v>
      </c>
      <c r="F12" s="47">
        <v>2947675</v>
      </c>
      <c r="G12" s="55">
        <f>F12/E12</f>
        <v>1.923871428403598</v>
      </c>
      <c r="H12" s="41"/>
      <c r="I12" s="49"/>
      <c r="J12" s="49"/>
      <c r="K12" s="48">
        <v>1997</v>
      </c>
      <c r="L12" s="47">
        <v>4220568</v>
      </c>
      <c r="M12" s="47">
        <v>8893113</v>
      </c>
      <c r="N12" s="55">
        <f>M12/L12</f>
        <v>2.1070891406085628</v>
      </c>
      <c r="GH12" s="1"/>
    </row>
    <row r="13" spans="1:190" ht="11.1" customHeight="1" x14ac:dyDescent="0.2">
      <c r="A13" s="8"/>
      <c r="B13" s="8"/>
      <c r="C13" s="8"/>
      <c r="D13" s="39">
        <v>1998</v>
      </c>
      <c r="E13" s="38">
        <v>1734613</v>
      </c>
      <c r="F13" s="38">
        <v>3456787</v>
      </c>
      <c r="G13" s="54">
        <f>F13/E13</f>
        <v>1.992828948013188</v>
      </c>
      <c r="H13" s="41"/>
      <c r="I13" s="8"/>
      <c r="J13" s="8"/>
      <c r="K13" s="39">
        <v>1998</v>
      </c>
      <c r="L13" s="38">
        <v>4140205</v>
      </c>
      <c r="M13" s="38">
        <v>9044084</v>
      </c>
      <c r="N13" s="54">
        <f>M13/L13</f>
        <v>2.1844531852891342</v>
      </c>
      <c r="GH13" s="1"/>
    </row>
    <row r="14" spans="1:190" ht="11.1" customHeight="1" x14ac:dyDescent="0.2">
      <c r="A14" s="49"/>
      <c r="B14" s="49"/>
      <c r="C14" s="49"/>
      <c r="D14" s="48">
        <v>1999</v>
      </c>
      <c r="E14" s="47">
        <v>1598296</v>
      </c>
      <c r="F14" s="47">
        <v>3227344</v>
      </c>
      <c r="G14" s="55">
        <f>F14/E14</f>
        <v>2.0192404911230462</v>
      </c>
      <c r="H14" s="41"/>
      <c r="I14" s="49"/>
      <c r="J14" s="49"/>
      <c r="K14" s="48">
        <v>1999</v>
      </c>
      <c r="L14" s="47">
        <v>4220721</v>
      </c>
      <c r="M14" s="47">
        <v>9483957</v>
      </c>
      <c r="N14" s="55">
        <f>M14/L14</f>
        <v>2.2469992686083726</v>
      </c>
      <c r="GH14" s="1"/>
    </row>
    <row r="15" spans="1:190" ht="11.1" customHeight="1" x14ac:dyDescent="0.2">
      <c r="A15" s="8"/>
      <c r="B15" s="8"/>
      <c r="C15" s="8"/>
      <c r="D15" s="39">
        <v>2000</v>
      </c>
      <c r="E15" s="38">
        <v>1510407</v>
      </c>
      <c r="F15" s="38">
        <v>2931869</v>
      </c>
      <c r="G15" s="54">
        <f>F15/E15</f>
        <v>1.9411118989782223</v>
      </c>
      <c r="H15" s="41"/>
      <c r="I15" s="8"/>
      <c r="J15" s="8"/>
      <c r="K15" s="39">
        <v>2000</v>
      </c>
      <c r="L15" s="38">
        <v>4226218</v>
      </c>
      <c r="M15" s="38">
        <v>9518367</v>
      </c>
      <c r="N15" s="54">
        <f>M15/L15</f>
        <v>2.2522186503393815</v>
      </c>
      <c r="GH15" s="1"/>
    </row>
    <row r="16" spans="1:190" ht="11.1" customHeight="1" x14ac:dyDescent="0.2">
      <c r="A16" s="49"/>
      <c r="B16" s="49"/>
      <c r="C16" s="49"/>
      <c r="D16" s="48">
        <v>2001</v>
      </c>
      <c r="E16" s="47">
        <v>2013770</v>
      </c>
      <c r="F16" s="47">
        <v>3932642</v>
      </c>
      <c r="G16" s="55">
        <f>F16/E16</f>
        <v>1.9528754525094723</v>
      </c>
      <c r="H16" s="41"/>
      <c r="I16" s="49"/>
      <c r="J16" s="49"/>
      <c r="K16" s="48">
        <v>2001</v>
      </c>
      <c r="L16" s="47">
        <v>3722062</v>
      </c>
      <c r="M16" s="47">
        <v>8289465</v>
      </c>
      <c r="N16" s="55">
        <f>M16/L16</f>
        <v>2.2271163134842999</v>
      </c>
      <c r="GH16" s="1"/>
    </row>
    <row r="17" spans="1:190" ht="11.1" customHeight="1" x14ac:dyDescent="0.2">
      <c r="A17" s="8"/>
      <c r="B17" s="8"/>
      <c r="C17" s="8"/>
      <c r="D17" s="39">
        <v>2002</v>
      </c>
      <c r="E17" s="38">
        <v>2092485</v>
      </c>
      <c r="F17" s="38">
        <v>3921576</v>
      </c>
      <c r="G17" s="54">
        <f>F17/E17</f>
        <v>1.8741238288446511</v>
      </c>
      <c r="H17" s="41"/>
      <c r="I17" s="8"/>
      <c r="J17" s="8"/>
      <c r="K17" s="39">
        <v>2002</v>
      </c>
      <c r="L17" s="38">
        <v>4327402</v>
      </c>
      <c r="M17" s="38">
        <v>9393626</v>
      </c>
      <c r="N17" s="54">
        <f>M17/L17</f>
        <v>2.1707310760590302</v>
      </c>
      <c r="GH17" s="1"/>
    </row>
    <row r="18" spans="1:190" ht="11.1" customHeight="1" x14ac:dyDescent="0.2">
      <c r="A18" s="49"/>
      <c r="B18" s="49"/>
      <c r="C18" s="49"/>
      <c r="D18" s="48">
        <v>2003</v>
      </c>
      <c r="E18" s="47">
        <v>1893338</v>
      </c>
      <c r="F18" s="47">
        <v>3512734</v>
      </c>
      <c r="G18" s="55">
        <f>F18/E18</f>
        <v>1.8553126805673366</v>
      </c>
      <c r="H18" s="41"/>
      <c r="I18" s="49"/>
      <c r="J18" s="49"/>
      <c r="K18" s="48">
        <v>2003</v>
      </c>
      <c r="L18" s="47">
        <v>4563686</v>
      </c>
      <c r="M18" s="47">
        <v>9934622</v>
      </c>
      <c r="N18" s="55">
        <f>M18/L18</f>
        <v>2.1768855263048335</v>
      </c>
      <c r="GH18" s="1"/>
    </row>
    <row r="19" spans="1:190" ht="11.1" customHeight="1" x14ac:dyDescent="0.2">
      <c r="A19" s="8"/>
      <c r="B19" s="8"/>
      <c r="C19" s="8"/>
      <c r="D19" s="39">
        <v>2004</v>
      </c>
      <c r="E19" s="38">
        <v>1996868</v>
      </c>
      <c r="F19" s="38">
        <v>3734811</v>
      </c>
      <c r="G19" s="54">
        <f>F19/E19</f>
        <v>1.8703344437388951</v>
      </c>
      <c r="H19" s="41"/>
      <c r="I19" s="8"/>
      <c r="J19" s="8"/>
      <c r="K19" s="39">
        <v>2004</v>
      </c>
      <c r="L19" s="38">
        <v>4668586</v>
      </c>
      <c r="M19" s="38">
        <v>9957531</v>
      </c>
      <c r="N19" s="54">
        <f>M19/L19</f>
        <v>2.1328794200213941</v>
      </c>
      <c r="GH19" s="1"/>
    </row>
    <row r="20" spans="1:190" ht="11.1" customHeight="1" x14ac:dyDescent="0.2">
      <c r="A20" s="49"/>
      <c r="B20" s="49"/>
      <c r="C20" s="49"/>
      <c r="D20" s="48">
        <v>2005</v>
      </c>
      <c r="E20" s="47">
        <v>1978718</v>
      </c>
      <c r="F20" s="47">
        <v>3712862</v>
      </c>
      <c r="G20" s="55">
        <f>F20/E20</f>
        <v>1.8763977484411625</v>
      </c>
      <c r="H20" s="41"/>
      <c r="I20" s="49"/>
      <c r="J20" s="49"/>
      <c r="K20" s="48">
        <v>2005</v>
      </c>
      <c r="L20" s="47">
        <v>4692991</v>
      </c>
      <c r="M20" s="47">
        <v>9732018</v>
      </c>
      <c r="N20" s="55">
        <f>M20/L20</f>
        <v>2.0737346395933853</v>
      </c>
      <c r="GH20" s="1"/>
    </row>
    <row r="21" spans="1:190" ht="11.1" customHeight="1" x14ac:dyDescent="0.2">
      <c r="A21" s="8"/>
      <c r="B21" s="8"/>
      <c r="C21" s="8"/>
      <c r="D21" s="39">
        <v>2006</v>
      </c>
      <c r="E21" s="38">
        <v>2127658</v>
      </c>
      <c r="F21" s="38">
        <v>3893733</v>
      </c>
      <c r="G21" s="54">
        <f>F21/E21</f>
        <v>1.8300558642413396</v>
      </c>
      <c r="H21" s="41"/>
      <c r="I21" s="8"/>
      <c r="J21" s="8"/>
      <c r="K21" s="39">
        <v>2006</v>
      </c>
      <c r="L21" s="38">
        <v>4677662</v>
      </c>
      <c r="M21" s="38">
        <v>9885959</v>
      </c>
      <c r="N21" s="54">
        <f>M21/L21</f>
        <v>2.1134402186391408</v>
      </c>
      <c r="GH21" s="1"/>
    </row>
    <row r="22" spans="1:190" ht="11.1" customHeight="1" x14ac:dyDescent="0.2">
      <c r="A22" s="49"/>
      <c r="B22" s="49"/>
      <c r="C22" s="49"/>
      <c r="D22" s="48">
        <v>2007</v>
      </c>
      <c r="E22" s="47">
        <v>1860133</v>
      </c>
      <c r="F22" s="47">
        <v>3446577</v>
      </c>
      <c r="G22" s="55">
        <f>F22/E22</f>
        <v>1.8528658972234782</v>
      </c>
      <c r="H22" s="41"/>
      <c r="I22" s="49"/>
      <c r="J22" s="49"/>
      <c r="K22" s="48">
        <v>2007</v>
      </c>
      <c r="L22" s="47">
        <v>4563096</v>
      </c>
      <c r="M22" s="47">
        <v>9583991</v>
      </c>
      <c r="N22" s="55">
        <f>M22/L22</f>
        <v>2.1003264011977834</v>
      </c>
      <c r="GH22" s="1"/>
    </row>
    <row r="23" spans="1:190" ht="11.1" customHeight="1" x14ac:dyDescent="0.2">
      <c r="A23" s="8"/>
      <c r="B23" s="8"/>
      <c r="C23" s="8"/>
      <c r="D23" s="39">
        <v>2008</v>
      </c>
      <c r="E23" s="38">
        <v>2076286</v>
      </c>
      <c r="F23" s="38">
        <v>3731300</v>
      </c>
      <c r="G23" s="54">
        <f>F23/E23</f>
        <v>1.7971030965868864</v>
      </c>
      <c r="H23" s="41"/>
      <c r="I23" s="8"/>
      <c r="J23" s="8"/>
      <c r="K23" s="39">
        <v>2008</v>
      </c>
      <c r="L23" s="38">
        <v>4735769</v>
      </c>
      <c r="M23" s="38">
        <v>10238479</v>
      </c>
      <c r="N23" s="54">
        <f>M23/L23</f>
        <v>2.1619464547362846</v>
      </c>
      <c r="GH23" s="1"/>
    </row>
    <row r="24" spans="1:190" ht="11.1" customHeight="1" x14ac:dyDescent="0.2">
      <c r="A24" s="49"/>
      <c r="B24" s="49"/>
      <c r="C24" s="49"/>
      <c r="D24" s="48">
        <v>2009</v>
      </c>
      <c r="E24" s="47">
        <v>1830397</v>
      </c>
      <c r="F24" s="47">
        <v>3350652</v>
      </c>
      <c r="G24" s="55">
        <f>F24/E24</f>
        <v>1.8305602555074119</v>
      </c>
      <c r="H24" s="41"/>
      <c r="I24" s="49"/>
      <c r="J24" s="49"/>
      <c r="K24" s="48">
        <v>2009</v>
      </c>
      <c r="L24" s="47">
        <v>4428980</v>
      </c>
      <c r="M24" s="47">
        <v>9427809</v>
      </c>
      <c r="N24" s="55">
        <f>M24/L24</f>
        <v>2.1286637103802684</v>
      </c>
      <c r="GH24" s="1"/>
    </row>
    <row r="25" spans="1:190" ht="11.1" customHeight="1" x14ac:dyDescent="0.2">
      <c r="A25" s="8"/>
      <c r="B25" s="8"/>
      <c r="C25" s="8"/>
      <c r="D25" s="39">
        <v>2010</v>
      </c>
      <c r="E25" s="38">
        <v>1970776</v>
      </c>
      <c r="F25" s="38">
        <v>3604241</v>
      </c>
      <c r="G25" s="54">
        <f>F25/E25</f>
        <v>1.8288435621298413</v>
      </c>
      <c r="H25" s="41"/>
      <c r="I25" s="8"/>
      <c r="J25" s="8"/>
      <c r="K25" s="39">
        <v>2010</v>
      </c>
      <c r="L25" s="38">
        <v>4143280</v>
      </c>
      <c r="M25" s="38">
        <v>8770722</v>
      </c>
      <c r="N25" s="54">
        <f>M25/L25</f>
        <v>2.1168547624104574</v>
      </c>
      <c r="GH25" s="1"/>
    </row>
    <row r="26" spans="1:190" ht="11.1" customHeight="1" x14ac:dyDescent="0.2">
      <c r="A26" s="49"/>
      <c r="B26" s="49"/>
      <c r="C26" s="49"/>
      <c r="D26" s="48">
        <v>2011</v>
      </c>
      <c r="E26" s="47">
        <v>1828570</v>
      </c>
      <c r="F26" s="47">
        <v>3303555</v>
      </c>
      <c r="G26" s="55">
        <f>F26/E26</f>
        <v>1.8066330520570719</v>
      </c>
      <c r="H26" s="41"/>
      <c r="I26" s="49"/>
      <c r="J26" s="49"/>
      <c r="K26" s="48">
        <v>2011</v>
      </c>
      <c r="L26" s="47">
        <v>3910906</v>
      </c>
      <c r="M26" s="47">
        <v>8705404</v>
      </c>
      <c r="N26" s="55">
        <f>M26/L26</f>
        <v>2.2259302575924864</v>
      </c>
      <c r="GH26" s="1"/>
    </row>
    <row r="27" spans="1:190" ht="11.1" customHeight="1" x14ac:dyDescent="0.2">
      <c r="A27" s="8"/>
      <c r="B27" s="8"/>
      <c r="C27" s="8"/>
      <c r="D27" s="39">
        <v>2012</v>
      </c>
      <c r="E27" s="38">
        <v>1700749</v>
      </c>
      <c r="F27" s="38">
        <v>3087468</v>
      </c>
      <c r="G27" s="54">
        <f>F27/E27</f>
        <v>1.8153578217597071</v>
      </c>
      <c r="H27" s="41"/>
      <c r="I27" s="8"/>
      <c r="J27" s="8"/>
      <c r="K27" s="39">
        <v>2012</v>
      </c>
      <c r="L27" s="38">
        <v>4073328</v>
      </c>
      <c r="M27" s="38">
        <v>9106724</v>
      </c>
      <c r="N27" s="54">
        <f>M27/L27</f>
        <v>2.2356962169508567</v>
      </c>
      <c r="GH27" s="1"/>
    </row>
    <row r="28" spans="1:190" ht="11.1" customHeight="1" x14ac:dyDescent="0.2">
      <c r="A28" s="49"/>
      <c r="B28" s="49"/>
      <c r="C28" s="49"/>
      <c r="D28" s="48">
        <v>2013</v>
      </c>
      <c r="E28" s="47">
        <v>1949609</v>
      </c>
      <c r="F28" s="47">
        <v>3505745</v>
      </c>
      <c r="G28" s="55">
        <f>F28/E28</f>
        <v>1.798178506562085</v>
      </c>
      <c r="H28" s="41"/>
      <c r="I28" s="49"/>
      <c r="J28" s="49"/>
      <c r="K28" s="48">
        <v>2013</v>
      </c>
      <c r="L28" s="47">
        <v>4273740</v>
      </c>
      <c r="M28" s="47">
        <v>9536083</v>
      </c>
      <c r="N28" s="55">
        <f>M28/L28</f>
        <v>2.2313203423699148</v>
      </c>
      <c r="GH28" s="1"/>
    </row>
    <row r="29" spans="1:190" ht="11.1" customHeight="1" x14ac:dyDescent="0.2">
      <c r="A29" s="8"/>
      <c r="B29" s="8"/>
      <c r="C29" s="8"/>
      <c r="D29" s="39">
        <v>2014</v>
      </c>
      <c r="E29" s="38">
        <v>1962824</v>
      </c>
      <c r="F29" s="38">
        <v>3477601</v>
      </c>
      <c r="G29" s="54">
        <f>F29/E29</f>
        <v>1.7717334819627231</v>
      </c>
      <c r="H29" s="41"/>
      <c r="I29" s="8"/>
      <c r="J29" s="8"/>
      <c r="K29" s="39">
        <v>2014</v>
      </c>
      <c r="L29" s="38">
        <v>4046978</v>
      </c>
      <c r="M29" s="38">
        <v>9091362</v>
      </c>
      <c r="N29" s="54">
        <f>M29/L29</f>
        <v>2.2464569859287598</v>
      </c>
      <c r="GH29" s="1"/>
    </row>
    <row r="30" spans="1:190" ht="11.1" customHeight="1" x14ac:dyDescent="0.2">
      <c r="A30" s="49"/>
      <c r="B30" s="49"/>
      <c r="C30" s="49"/>
      <c r="D30" s="48">
        <v>2015</v>
      </c>
      <c r="E30" s="47">
        <v>1947642</v>
      </c>
      <c r="F30" s="47">
        <v>3404928</v>
      </c>
      <c r="G30" s="55">
        <f>F30/E30</f>
        <v>1.7482309377185334</v>
      </c>
      <c r="H30" s="41"/>
      <c r="I30" s="49"/>
      <c r="J30" s="49"/>
      <c r="K30" s="48">
        <v>2015</v>
      </c>
      <c r="L30" s="47">
        <v>4303070</v>
      </c>
      <c r="M30" s="47">
        <v>9624346</v>
      </c>
      <c r="N30" s="55">
        <f>M30/L30</f>
        <v>2.2366231550962454</v>
      </c>
      <c r="GH30" s="1"/>
    </row>
    <row r="31" spans="1:190" ht="11.1" customHeight="1" x14ac:dyDescent="0.2">
      <c r="A31" s="8"/>
      <c r="B31" s="8"/>
      <c r="C31" s="8"/>
      <c r="D31" s="39">
        <v>2016</v>
      </c>
      <c r="E31" s="38">
        <v>1567193</v>
      </c>
      <c r="F31" s="38">
        <v>3058030</v>
      </c>
      <c r="G31" s="54">
        <f>F31/E31</f>
        <v>1.9512784960116591</v>
      </c>
      <c r="H31" s="41"/>
      <c r="I31" s="8"/>
      <c r="J31" s="8"/>
      <c r="K31" s="39">
        <v>2016</v>
      </c>
      <c r="L31" s="38">
        <v>3746024</v>
      </c>
      <c r="M31" s="38">
        <v>8151925</v>
      </c>
      <c r="N31" s="54">
        <f>M31/L31</f>
        <v>2.1761539701827859</v>
      </c>
      <c r="GH31" s="1"/>
    </row>
    <row r="32" spans="1:190" ht="11.1" customHeight="1" x14ac:dyDescent="0.2">
      <c r="A32" s="49"/>
      <c r="B32" s="49"/>
      <c r="C32" s="49"/>
      <c r="D32" s="48">
        <v>2017</v>
      </c>
      <c r="E32" s="47">
        <v>1798660</v>
      </c>
      <c r="F32" s="47">
        <v>3395361.9</v>
      </c>
      <c r="G32" s="55">
        <f>F32/E32</f>
        <v>1.8877174674479891</v>
      </c>
      <c r="H32" s="41"/>
      <c r="I32" s="49"/>
      <c r="J32" s="49"/>
      <c r="K32" s="48">
        <v>2017</v>
      </c>
      <c r="L32" s="47">
        <v>3910646</v>
      </c>
      <c r="M32" s="47">
        <v>8573986.3000000007</v>
      </c>
      <c r="N32" s="55">
        <f>M32/L32</f>
        <v>2.1924731361519303</v>
      </c>
      <c r="GH32" s="1"/>
    </row>
    <row r="33" spans="1:190" ht="11.1" customHeight="1" x14ac:dyDescent="0.2">
      <c r="A33" s="8"/>
      <c r="B33" s="8"/>
      <c r="C33" s="8"/>
      <c r="D33" s="39">
        <v>2018</v>
      </c>
      <c r="E33" s="38">
        <v>1900736</v>
      </c>
      <c r="F33" s="38">
        <v>3651856</v>
      </c>
      <c r="G33" s="54">
        <f>F33/E33</f>
        <v>1.9212852284588706</v>
      </c>
      <c r="H33" s="41"/>
      <c r="I33" s="8"/>
      <c r="J33" s="8"/>
      <c r="K33" s="39">
        <v>2018</v>
      </c>
      <c r="L33" s="38">
        <v>3772722</v>
      </c>
      <c r="M33" s="38">
        <v>8283535</v>
      </c>
      <c r="N33" s="54">
        <f>M33/L33</f>
        <v>2.1956388517362266</v>
      </c>
      <c r="GH33" s="1"/>
    </row>
    <row r="34" spans="1:190" ht="11.1" customHeight="1" x14ac:dyDescent="0.2">
      <c r="A34" s="49"/>
      <c r="B34" s="49"/>
      <c r="C34" s="49"/>
      <c r="D34" s="48">
        <v>2019</v>
      </c>
      <c r="E34" s="47">
        <v>1975259</v>
      </c>
      <c r="F34" s="47">
        <v>3735203</v>
      </c>
      <c r="G34" s="55">
        <f>F34/E34</f>
        <v>1.8909940417940128</v>
      </c>
      <c r="H34" s="41"/>
      <c r="I34" s="49"/>
      <c r="J34" s="49"/>
      <c r="K34" s="48">
        <v>2019</v>
      </c>
      <c r="L34" s="47">
        <v>3899721</v>
      </c>
      <c r="M34" s="47">
        <v>8672721</v>
      </c>
      <c r="N34" s="55">
        <f>M34/L34</f>
        <v>2.2239337121809482</v>
      </c>
      <c r="GH34" s="1"/>
    </row>
    <row r="35" spans="1:190" ht="11.1" customHeight="1" x14ac:dyDescent="0.2">
      <c r="A35" s="8"/>
      <c r="B35" s="8"/>
      <c r="C35" s="8"/>
      <c r="D35" s="39">
        <v>2020</v>
      </c>
      <c r="E35" s="38">
        <v>1754483</v>
      </c>
      <c r="F35" s="38">
        <v>3254162.7</v>
      </c>
      <c r="G35" s="54">
        <f>F35/E35</f>
        <v>1.8547701516629116</v>
      </c>
      <c r="H35" s="41"/>
      <c r="I35" s="8"/>
      <c r="J35" s="8"/>
      <c r="K35" s="39">
        <v>2020</v>
      </c>
      <c r="L35" s="38">
        <v>3636657</v>
      </c>
      <c r="M35" s="38">
        <v>7976364.4000000004</v>
      </c>
      <c r="N35" s="54">
        <f>M35/L35</f>
        <v>2.1933232636457056</v>
      </c>
      <c r="GH35" s="1"/>
    </row>
    <row r="36" spans="1:190" customFormat="1" ht="10.5" customHeight="1" x14ac:dyDescent="0.2">
      <c r="A36" s="31"/>
      <c r="B36" s="31"/>
      <c r="C36" s="31"/>
      <c r="D36" s="30">
        <v>2021</v>
      </c>
      <c r="E36" s="29">
        <v>1550597</v>
      </c>
      <c r="F36" s="29">
        <v>2912627.1</v>
      </c>
      <c r="G36" s="33">
        <f>F36/E36</f>
        <v>1.8783907746500219</v>
      </c>
      <c r="H36" s="41"/>
      <c r="I36" s="31"/>
      <c r="J36" s="31"/>
      <c r="K36" s="30">
        <v>2021</v>
      </c>
      <c r="L36" s="29">
        <v>4114757</v>
      </c>
      <c r="M36" s="29">
        <v>9240947.0099999998</v>
      </c>
      <c r="N36" s="33">
        <f>M36/L36</f>
        <v>2.2458062553876208</v>
      </c>
      <c r="O36" s="9"/>
      <c r="P36" s="9"/>
      <c r="Q36" s="9"/>
      <c r="R36" s="9"/>
      <c r="S36" s="9"/>
      <c r="T36" s="9"/>
      <c r="U36" s="9"/>
      <c r="V36" s="9"/>
      <c r="W36" s="9"/>
      <c r="X36" s="9"/>
      <c r="Y36" s="9"/>
      <c r="Z36" s="9"/>
      <c r="AA36" s="9"/>
      <c r="AB36" s="9"/>
      <c r="AC36" s="9"/>
      <c r="AD36" s="9"/>
      <c r="AE36" s="9"/>
      <c r="AF36" s="9"/>
      <c r="AG36" s="9"/>
      <c r="AH36" s="9"/>
    </row>
    <row r="37" spans="1:190" s="67" customFormat="1" ht="10.5" customHeight="1" x14ac:dyDescent="0.2">
      <c r="A37" s="80"/>
      <c r="B37" s="80"/>
      <c r="C37" s="80"/>
      <c r="D37" s="78">
        <v>2022</v>
      </c>
      <c r="E37" s="155">
        <v>1819231</v>
      </c>
      <c r="F37" s="155">
        <v>3446692.3</v>
      </c>
      <c r="G37" s="154">
        <f>F37/E37</f>
        <v>1.8945874932869986</v>
      </c>
      <c r="H37" s="41"/>
      <c r="I37" s="80"/>
      <c r="J37" s="80"/>
      <c r="K37" s="78">
        <v>2022</v>
      </c>
      <c r="L37" s="155">
        <v>3303196</v>
      </c>
      <c r="M37" s="155">
        <v>7373807.7999999998</v>
      </c>
      <c r="N37" s="154">
        <f>M37/L37</f>
        <v>2.2323252389503985</v>
      </c>
      <c r="O37" s="68"/>
      <c r="P37" s="68"/>
      <c r="Q37" s="68"/>
      <c r="R37" s="68"/>
      <c r="S37" s="68"/>
      <c r="T37" s="68"/>
      <c r="U37" s="68"/>
      <c r="V37" s="68"/>
      <c r="W37" s="68"/>
      <c r="X37" s="68"/>
      <c r="Y37" s="68"/>
      <c r="Z37" s="68"/>
      <c r="AA37" s="68"/>
      <c r="AB37" s="68"/>
      <c r="AC37" s="68"/>
      <c r="AD37" s="68"/>
      <c r="AE37" s="68"/>
      <c r="AF37" s="68"/>
      <c r="AG37" s="68"/>
      <c r="AH37" s="68"/>
    </row>
    <row r="38" spans="1:190" s="67" customFormat="1" ht="10.5" customHeight="1" x14ac:dyDescent="0.2">
      <c r="A38" s="75"/>
      <c r="B38" s="75"/>
      <c r="C38" s="75"/>
      <c r="D38" s="19" t="s">
        <v>4</v>
      </c>
      <c r="E38" s="18">
        <v>1801835</v>
      </c>
      <c r="F38" s="18">
        <v>3443930.6</v>
      </c>
      <c r="G38" s="17">
        <f>F38/E38</f>
        <v>1.9113462664450409</v>
      </c>
      <c r="H38" s="41"/>
      <c r="I38" s="75"/>
      <c r="J38" s="75"/>
      <c r="K38" s="19" t="s">
        <v>4</v>
      </c>
      <c r="L38" s="18">
        <f>1825796+356838</f>
        <v>2182634</v>
      </c>
      <c r="M38" s="18">
        <f>3585718.6+732948</f>
        <v>4318666.5999999996</v>
      </c>
      <c r="N38" s="17">
        <f>M38/L38</f>
        <v>1.9786490084915747</v>
      </c>
      <c r="O38" s="68"/>
      <c r="P38" s="68"/>
      <c r="Q38" s="68"/>
      <c r="R38" s="68"/>
      <c r="S38" s="68"/>
      <c r="T38" s="68"/>
      <c r="U38" s="68"/>
      <c r="V38" s="68"/>
      <c r="W38" s="68"/>
      <c r="X38" s="68"/>
      <c r="Y38" s="68"/>
      <c r="Z38" s="68"/>
      <c r="AA38" s="68"/>
      <c r="AB38" s="68"/>
      <c r="AC38" s="68"/>
      <c r="AD38" s="68"/>
      <c r="AE38" s="68"/>
      <c r="AF38" s="68"/>
      <c r="AG38" s="68"/>
      <c r="AH38" s="68"/>
    </row>
    <row r="39" spans="1:190" ht="11.1" customHeight="1" x14ac:dyDescent="0.2">
      <c r="A39" s="159" t="s">
        <v>71</v>
      </c>
      <c r="B39" s="158"/>
      <c r="C39" s="8" t="s">
        <v>70</v>
      </c>
      <c r="D39" s="39">
        <v>1990</v>
      </c>
      <c r="E39" s="38">
        <v>4967883</v>
      </c>
      <c r="F39" s="38">
        <v>12410005</v>
      </c>
      <c r="G39" s="54">
        <f>F39/E39</f>
        <v>2.4980469548095234</v>
      </c>
      <c r="H39" s="41"/>
      <c r="I39" s="8" t="s">
        <v>48</v>
      </c>
      <c r="J39" s="8" t="s">
        <v>69</v>
      </c>
      <c r="K39" s="39">
        <v>1990</v>
      </c>
      <c r="L39" s="38">
        <v>2753717</v>
      </c>
      <c r="M39" s="38">
        <v>6253702</v>
      </c>
      <c r="N39" s="54">
        <f>M39/L39</f>
        <v>2.2710038831150769</v>
      </c>
      <c r="GH39" s="1"/>
    </row>
    <row r="40" spans="1:190" ht="11.1" customHeight="1" x14ac:dyDescent="0.2">
      <c r="A40" s="158"/>
      <c r="B40" s="158"/>
      <c r="C40" s="49"/>
      <c r="D40" s="48">
        <v>1991</v>
      </c>
      <c r="E40" s="47">
        <v>4145585</v>
      </c>
      <c r="F40" s="47">
        <v>10106144</v>
      </c>
      <c r="G40" s="55">
        <f>F40/E40</f>
        <v>2.437808897899814</v>
      </c>
      <c r="H40" s="41"/>
      <c r="I40" s="49"/>
      <c r="J40" s="49"/>
      <c r="K40" s="48">
        <v>1991</v>
      </c>
      <c r="L40" s="47">
        <v>2701376</v>
      </c>
      <c r="M40" s="47">
        <v>5907238</v>
      </c>
      <c r="N40" s="55">
        <f>M40/L40</f>
        <v>2.1867514925726739</v>
      </c>
      <c r="GH40" s="1"/>
    </row>
    <row r="41" spans="1:190" ht="11.1" customHeight="1" x14ac:dyDescent="0.2">
      <c r="A41" s="44"/>
      <c r="B41" s="44"/>
      <c r="C41" s="44"/>
      <c r="D41" s="39">
        <v>1992</v>
      </c>
      <c r="E41" s="38">
        <v>4959568</v>
      </c>
      <c r="F41" s="38">
        <v>12264308</v>
      </c>
      <c r="G41" s="54">
        <f>F41/E41</f>
        <v>2.4728581199007658</v>
      </c>
      <c r="H41" s="41"/>
      <c r="I41" s="8"/>
      <c r="J41" s="44"/>
      <c r="K41" s="39">
        <v>1992</v>
      </c>
      <c r="L41" s="38">
        <v>2655409</v>
      </c>
      <c r="M41" s="38">
        <v>6164281</v>
      </c>
      <c r="N41" s="54">
        <f>M41/L41</f>
        <v>2.3214054784027622</v>
      </c>
      <c r="GH41" s="1"/>
    </row>
    <row r="42" spans="1:190" ht="11.1" customHeight="1" x14ac:dyDescent="0.2">
      <c r="A42" s="53"/>
      <c r="B42" s="53"/>
      <c r="C42" s="53"/>
      <c r="D42" s="48">
        <v>1993</v>
      </c>
      <c r="E42" s="47">
        <v>4856527</v>
      </c>
      <c r="F42" s="47">
        <v>11936833</v>
      </c>
      <c r="G42" s="55">
        <f>F42/E42</f>
        <v>2.4578949113224327</v>
      </c>
      <c r="H42" s="41"/>
      <c r="I42" s="49"/>
      <c r="J42" s="49"/>
      <c r="K42" s="48">
        <v>1993</v>
      </c>
      <c r="L42" s="47">
        <v>2837819</v>
      </c>
      <c r="M42" s="47">
        <v>6339069</v>
      </c>
      <c r="N42" s="55">
        <f>M42/L42</f>
        <v>2.2337819994862254</v>
      </c>
      <c r="GH42" s="1"/>
    </row>
    <row r="43" spans="1:190" ht="11.1" customHeight="1" x14ac:dyDescent="0.2">
      <c r="A43" s="8"/>
      <c r="B43" s="8"/>
      <c r="C43" s="8"/>
      <c r="D43" s="39">
        <v>1994</v>
      </c>
      <c r="E43" s="38">
        <v>4916555</v>
      </c>
      <c r="F43" s="38">
        <v>12171664</v>
      </c>
      <c r="G43" s="54">
        <f>F43/E43</f>
        <v>2.4756489045683412</v>
      </c>
      <c r="H43" s="41"/>
      <c r="I43" s="8"/>
      <c r="J43" s="8"/>
      <c r="K43" s="39">
        <v>1994</v>
      </c>
      <c r="L43" s="38">
        <v>2919715</v>
      </c>
      <c r="M43" s="38">
        <v>6660541</v>
      </c>
      <c r="N43" s="54">
        <f>M43/L43</f>
        <v>2.2812298460637424</v>
      </c>
      <c r="GH43" s="1"/>
    </row>
    <row r="44" spans="1:190" ht="11.1" customHeight="1" x14ac:dyDescent="0.2">
      <c r="A44" s="49"/>
      <c r="B44" s="49"/>
      <c r="C44" s="49"/>
      <c r="D44" s="48">
        <f>D43+1</f>
        <v>1995</v>
      </c>
      <c r="E44" s="47">
        <v>4248623</v>
      </c>
      <c r="F44" s="47">
        <v>10306059</v>
      </c>
      <c r="G44" s="55">
        <f>F44/E44</f>
        <v>2.4257409989071754</v>
      </c>
      <c r="H44" s="41"/>
      <c r="I44" s="49"/>
      <c r="J44" s="49"/>
      <c r="K44" s="48">
        <f>K43+1</f>
        <v>1995</v>
      </c>
      <c r="L44" s="47">
        <v>2968886</v>
      </c>
      <c r="M44" s="47">
        <v>6803932</v>
      </c>
      <c r="N44" s="55">
        <f>M44/L44</f>
        <v>2.2917457928664153</v>
      </c>
      <c r="GH44" s="1"/>
    </row>
    <row r="45" spans="1:190" ht="11.1" customHeight="1" x14ac:dyDescent="0.2">
      <c r="A45" s="6"/>
      <c r="B45" s="6"/>
      <c r="C45" s="6"/>
      <c r="D45" s="39">
        <f>D44+1</f>
        <v>1996</v>
      </c>
      <c r="E45" s="38">
        <v>4350752</v>
      </c>
      <c r="F45" s="38">
        <v>10711308</v>
      </c>
      <c r="G45" s="54">
        <f>F45/E45</f>
        <v>2.4619440501320233</v>
      </c>
      <c r="H45" s="41"/>
      <c r="I45" s="8"/>
      <c r="J45" s="44"/>
      <c r="K45" s="39">
        <f>K44+1</f>
        <v>1996</v>
      </c>
      <c r="L45" s="38">
        <v>2927155</v>
      </c>
      <c r="M45" s="38">
        <v>6402742</v>
      </c>
      <c r="N45" s="54">
        <f>M45/L45</f>
        <v>2.1873600817175722</v>
      </c>
      <c r="GH45" s="1"/>
    </row>
    <row r="46" spans="1:190" ht="11.1" customHeight="1" x14ac:dyDescent="0.2">
      <c r="A46" s="49"/>
      <c r="B46" s="49"/>
      <c r="C46" s="49"/>
      <c r="D46" s="48">
        <v>1997</v>
      </c>
      <c r="E46" s="47">
        <v>5158831</v>
      </c>
      <c r="F46" s="47">
        <v>12762721</v>
      </c>
      <c r="G46" s="55">
        <f>F46/E46</f>
        <v>2.4739560183305094</v>
      </c>
      <c r="H46" s="41"/>
      <c r="I46" s="57"/>
      <c r="J46" s="57"/>
      <c r="K46" s="48">
        <v>1997</v>
      </c>
      <c r="L46" s="47">
        <v>2686976</v>
      </c>
      <c r="M46" s="47">
        <v>6136491</v>
      </c>
      <c r="N46" s="55">
        <f>M46/L46</f>
        <v>2.2837907744616999</v>
      </c>
      <c r="GH46" s="1"/>
    </row>
    <row r="47" spans="1:190" ht="11.1" customHeight="1" x14ac:dyDescent="0.2">
      <c r="A47" s="8"/>
      <c r="B47" s="8"/>
      <c r="C47" s="8"/>
      <c r="D47" s="39">
        <v>1998</v>
      </c>
      <c r="E47" s="38">
        <v>5278344</v>
      </c>
      <c r="F47" s="38">
        <v>12973101</v>
      </c>
      <c r="G47" s="54">
        <f>F47/E47</f>
        <v>2.4577975592344874</v>
      </c>
      <c r="H47" s="41"/>
      <c r="I47" s="6"/>
      <c r="J47" s="6"/>
      <c r="K47" s="39">
        <v>1998</v>
      </c>
      <c r="L47" s="38">
        <v>2910474</v>
      </c>
      <c r="M47" s="38">
        <v>6445954</v>
      </c>
      <c r="N47" s="54">
        <f>M47/L47</f>
        <v>2.2147437152848641</v>
      </c>
      <c r="GH47" s="1"/>
    </row>
    <row r="48" spans="1:190" ht="11.1" customHeight="1" x14ac:dyDescent="0.2">
      <c r="A48" s="49"/>
      <c r="B48" s="49"/>
      <c r="C48" s="49"/>
      <c r="D48" s="48">
        <v>1999</v>
      </c>
      <c r="E48" s="47">
        <v>5266047</v>
      </c>
      <c r="F48" s="47">
        <v>13069535</v>
      </c>
      <c r="G48" s="55">
        <f>F48/E48</f>
        <v>2.4818492884700802</v>
      </c>
      <c r="H48" s="41"/>
      <c r="I48" s="57"/>
      <c r="J48" s="57"/>
      <c r="K48" s="48">
        <v>1999</v>
      </c>
      <c r="L48" s="47">
        <v>2952484</v>
      </c>
      <c r="M48" s="47">
        <v>7126340</v>
      </c>
      <c r="N48" s="55">
        <f>M48/L48</f>
        <v>2.4136760774994888</v>
      </c>
      <c r="GH48" s="1"/>
    </row>
    <row r="49" spans="1:190" ht="11.1" customHeight="1" x14ac:dyDescent="0.2">
      <c r="A49" s="8"/>
      <c r="B49" s="8"/>
      <c r="C49" s="8"/>
      <c r="D49" s="39">
        <v>2000</v>
      </c>
      <c r="E49" s="38">
        <v>5301096</v>
      </c>
      <c r="F49" s="38">
        <v>13176578</v>
      </c>
      <c r="G49" s="54">
        <f>F49/E49</f>
        <v>2.4856327823529325</v>
      </c>
      <c r="H49" s="41"/>
      <c r="I49" s="148"/>
      <c r="J49" s="148"/>
      <c r="K49" s="39">
        <v>2000</v>
      </c>
      <c r="L49" s="38">
        <v>3021448</v>
      </c>
      <c r="M49" s="38">
        <v>7047404</v>
      </c>
      <c r="N49" s="54">
        <f>M49/L49</f>
        <v>2.3324591387970273</v>
      </c>
      <c r="GH49" s="1"/>
    </row>
    <row r="50" spans="1:190" ht="11.1" customHeight="1" x14ac:dyDescent="0.2">
      <c r="A50" s="49"/>
      <c r="B50" s="49"/>
      <c r="C50" s="49"/>
      <c r="D50" s="48">
        <v>2001</v>
      </c>
      <c r="E50" s="47">
        <v>5365021</v>
      </c>
      <c r="F50" s="47">
        <v>13383601</v>
      </c>
      <c r="G50" s="55">
        <f>F50/E50</f>
        <v>2.4946036557918414</v>
      </c>
      <c r="H50" s="41"/>
      <c r="I50" s="149"/>
      <c r="J50" s="149"/>
      <c r="K50" s="48">
        <v>2001</v>
      </c>
      <c r="L50" s="47">
        <v>2670253</v>
      </c>
      <c r="M50" s="47">
        <v>6226810</v>
      </c>
      <c r="N50" s="55">
        <f>M50/L50</f>
        <v>2.3319176123011567</v>
      </c>
      <c r="GH50" s="1"/>
    </row>
    <row r="51" spans="1:190" ht="11.1" customHeight="1" x14ac:dyDescent="0.2">
      <c r="A51" s="8"/>
      <c r="B51" s="8"/>
      <c r="C51" s="8"/>
      <c r="D51" s="39">
        <v>2002</v>
      </c>
      <c r="E51" s="38">
        <v>5429620</v>
      </c>
      <c r="F51" s="38">
        <v>13479234</v>
      </c>
      <c r="G51" s="54">
        <f>F51/E51</f>
        <v>2.4825372678014301</v>
      </c>
      <c r="H51" s="41"/>
      <c r="I51" s="148"/>
      <c r="J51" s="148"/>
      <c r="K51" s="39">
        <v>2002</v>
      </c>
      <c r="L51" s="38">
        <v>2686747</v>
      </c>
      <c r="M51" s="38">
        <v>5964496</v>
      </c>
      <c r="N51" s="54">
        <f>M51/L51</f>
        <v>2.2199693532736799</v>
      </c>
      <c r="GH51" s="1"/>
    </row>
    <row r="52" spans="1:190" ht="11.1" customHeight="1" x14ac:dyDescent="0.2">
      <c r="A52" s="49"/>
      <c r="B52" s="49"/>
      <c r="C52" s="49"/>
      <c r="D52" s="48">
        <v>2003</v>
      </c>
      <c r="E52" s="47">
        <v>5518129</v>
      </c>
      <c r="F52" s="47">
        <v>13554882</v>
      </c>
      <c r="G52" s="55">
        <f>F52/E52</f>
        <v>2.4564271694264486</v>
      </c>
      <c r="H52" s="41"/>
      <c r="I52" s="149"/>
      <c r="J52" s="149"/>
      <c r="K52" s="48">
        <v>2003</v>
      </c>
      <c r="L52" s="47">
        <v>3155334</v>
      </c>
      <c r="M52" s="47">
        <v>7207036</v>
      </c>
      <c r="N52" s="55">
        <f>M52/L52</f>
        <v>2.284080227323003</v>
      </c>
      <c r="GH52" s="1"/>
    </row>
    <row r="53" spans="1:190" ht="11.1" customHeight="1" x14ac:dyDescent="0.2">
      <c r="A53" s="8"/>
      <c r="B53" s="8"/>
      <c r="C53" s="8"/>
      <c r="D53" s="39">
        <v>2004</v>
      </c>
      <c r="E53" s="38">
        <v>5996797</v>
      </c>
      <c r="F53" s="38">
        <v>14429288</v>
      </c>
      <c r="G53" s="54">
        <f>F53/E53</f>
        <v>2.4061658248561693</v>
      </c>
      <c r="H53" s="41"/>
      <c r="I53" s="148"/>
      <c r="J53" s="148"/>
      <c r="K53" s="39">
        <v>2004</v>
      </c>
      <c r="L53" s="38">
        <v>2878761</v>
      </c>
      <c r="M53" s="38">
        <v>6379605</v>
      </c>
      <c r="N53" s="54">
        <f>M53/L53</f>
        <v>2.2160940071093087</v>
      </c>
      <c r="GH53" s="1"/>
    </row>
    <row r="54" spans="1:190" ht="11.1" customHeight="1" x14ac:dyDescent="0.2">
      <c r="A54" s="49"/>
      <c r="B54" s="49"/>
      <c r="C54" s="49"/>
      <c r="D54" s="147" t="s">
        <v>68</v>
      </c>
      <c r="E54" s="47">
        <v>5689660</v>
      </c>
      <c r="F54" s="47">
        <v>13657657</v>
      </c>
      <c r="G54" s="55">
        <f>F54/E54</f>
        <v>2.4004346481160561</v>
      </c>
      <c r="H54" s="41"/>
      <c r="I54" s="149"/>
      <c r="J54" s="149"/>
      <c r="K54" s="48">
        <v>2005</v>
      </c>
      <c r="L54" s="47">
        <v>2960952</v>
      </c>
      <c r="M54" s="47">
        <v>6373756</v>
      </c>
      <c r="N54" s="55">
        <f>M54/L54</f>
        <v>2.1526036220783045</v>
      </c>
      <c r="GH54" s="1"/>
    </row>
    <row r="55" spans="1:190" ht="11.1" customHeight="1" x14ac:dyDescent="0.2">
      <c r="A55" s="8"/>
      <c r="B55" s="8"/>
      <c r="C55" s="8"/>
      <c r="D55" s="144" t="s">
        <v>67</v>
      </c>
      <c r="E55" s="38">
        <v>5910423</v>
      </c>
      <c r="F55" s="38">
        <v>14445440</v>
      </c>
      <c r="G55" s="54">
        <f>F55/E55</f>
        <v>2.4440619563100645</v>
      </c>
      <c r="H55" s="41"/>
      <c r="I55" s="148"/>
      <c r="J55" s="148"/>
      <c r="K55" s="39">
        <v>2006</v>
      </c>
      <c r="L55" s="38">
        <v>2793793</v>
      </c>
      <c r="M55" s="38">
        <v>6131487</v>
      </c>
      <c r="N55" s="54">
        <f>M55/L55</f>
        <v>2.194681925253589</v>
      </c>
      <c r="GH55" s="1"/>
    </row>
    <row r="56" spans="1:190" ht="11.1" customHeight="1" x14ac:dyDescent="0.2">
      <c r="A56" s="49"/>
      <c r="B56" s="49"/>
      <c r="C56" s="49"/>
      <c r="D56" s="147" t="s">
        <v>66</v>
      </c>
      <c r="E56" s="47">
        <v>5898096</v>
      </c>
      <c r="F56" s="47">
        <v>14420805</v>
      </c>
      <c r="G56" s="55">
        <f>F56/E56</f>
        <v>2.4449932656233471</v>
      </c>
      <c r="H56" s="41"/>
      <c r="I56" s="149"/>
      <c r="J56" s="149"/>
      <c r="K56" s="48">
        <v>2007</v>
      </c>
      <c r="L56" s="47">
        <v>3227226</v>
      </c>
      <c r="M56" s="47">
        <v>7121757</v>
      </c>
      <c r="N56" s="55">
        <f>M56/L56</f>
        <v>2.2067735572284062</v>
      </c>
      <c r="GH56" s="1"/>
    </row>
    <row r="57" spans="1:190" ht="11.1" customHeight="1" x14ac:dyDescent="0.2">
      <c r="A57" s="8"/>
      <c r="B57" s="8"/>
      <c r="C57" s="8"/>
      <c r="D57" s="144" t="s">
        <v>65</v>
      </c>
      <c r="E57" s="38">
        <f>5693077+404698</f>
        <v>6097775</v>
      </c>
      <c r="F57" s="38">
        <f>13664254+780124</f>
        <v>14444378</v>
      </c>
      <c r="G57" s="54">
        <f>F57/E57</f>
        <v>2.3687948473008595</v>
      </c>
      <c r="H57" s="41"/>
      <c r="I57" s="148"/>
      <c r="J57" s="148"/>
      <c r="K57" s="144" t="s">
        <v>64</v>
      </c>
      <c r="L57" s="38">
        <f>3017870+42+4798</f>
        <v>3022710</v>
      </c>
      <c r="M57" s="38">
        <f>7133195+92+11083</f>
        <v>7144370</v>
      </c>
      <c r="N57" s="54">
        <f>M57/L57</f>
        <v>2.3635644835263721</v>
      </c>
      <c r="GH57" s="1"/>
    </row>
    <row r="58" spans="1:190" ht="11.1" customHeight="1" x14ac:dyDescent="0.2">
      <c r="A58" s="49"/>
      <c r="B58" s="49"/>
      <c r="C58" s="49"/>
      <c r="D58" s="147" t="s">
        <v>63</v>
      </c>
      <c r="E58" s="47">
        <f>4656004+1287432</f>
        <v>5943436</v>
      </c>
      <c r="F58" s="47">
        <f>11058615+2489291</f>
        <v>13547906</v>
      </c>
      <c r="G58" s="55">
        <f>F58/E58</f>
        <v>2.279473691649073</v>
      </c>
      <c r="H58" s="41"/>
      <c r="I58" s="149"/>
      <c r="J58" s="149"/>
      <c r="K58" s="147" t="s">
        <v>40</v>
      </c>
      <c r="L58" s="47">
        <v>2743739</v>
      </c>
      <c r="M58" s="47">
        <v>6747352</v>
      </c>
      <c r="N58" s="55">
        <f>M58/L58</f>
        <v>2.4591814308868298</v>
      </c>
      <c r="GH58" s="1"/>
    </row>
    <row r="59" spans="1:190" ht="11.1" customHeight="1" x14ac:dyDescent="0.2">
      <c r="A59" s="8"/>
      <c r="B59" s="8"/>
      <c r="C59" s="8"/>
      <c r="D59" s="144" t="s">
        <v>39</v>
      </c>
      <c r="E59" s="38">
        <v>5517493</v>
      </c>
      <c r="F59" s="38">
        <v>13069438</v>
      </c>
      <c r="G59" s="54">
        <f>F59/E59</f>
        <v>2.3687276087164948</v>
      </c>
      <c r="H59" s="41"/>
      <c r="I59" s="148"/>
      <c r="J59" s="148"/>
      <c r="K59" s="144" t="s">
        <v>39</v>
      </c>
      <c r="L59" s="38">
        <v>2637489</v>
      </c>
      <c r="M59" s="38">
        <v>6100573</v>
      </c>
      <c r="N59" s="54">
        <f>M59/L59</f>
        <v>2.313023106447079</v>
      </c>
      <c r="GH59" s="1"/>
    </row>
    <row r="60" spans="1:190" ht="11.1" customHeight="1" x14ac:dyDescent="0.2">
      <c r="A60" s="49"/>
      <c r="B60" s="49"/>
      <c r="C60" s="49"/>
      <c r="D60" s="147" t="s">
        <v>62</v>
      </c>
      <c r="E60" s="47">
        <v>5685151</v>
      </c>
      <c r="F60" s="47">
        <v>12993819</v>
      </c>
      <c r="G60" s="55">
        <f>F60/E60</f>
        <v>2.2855714826220095</v>
      </c>
      <c r="H60" s="41"/>
      <c r="I60" s="149"/>
      <c r="J60" s="149"/>
      <c r="K60" s="147" t="s">
        <v>38</v>
      </c>
      <c r="L60" s="47">
        <v>2537024</v>
      </c>
      <c r="M60" s="47">
        <v>5942985</v>
      </c>
      <c r="N60" s="55">
        <f>M60/L60</f>
        <v>2.3425024753411869</v>
      </c>
      <c r="GH60" s="1"/>
    </row>
    <row r="61" spans="1:190" ht="11.1" customHeight="1" x14ac:dyDescent="0.2">
      <c r="A61" s="8"/>
      <c r="B61" s="8"/>
      <c r="C61" s="8"/>
      <c r="D61" s="144" t="s">
        <v>61</v>
      </c>
      <c r="E61" s="38">
        <v>4374658</v>
      </c>
      <c r="F61" s="38">
        <f>8628386+1127097</f>
        <v>9755483</v>
      </c>
      <c r="G61" s="54">
        <f>F61/E61</f>
        <v>2.2299990079224479</v>
      </c>
      <c r="H61" s="41"/>
      <c r="I61" s="148"/>
      <c r="J61" s="148"/>
      <c r="K61" s="144" t="s">
        <v>37</v>
      </c>
      <c r="L61" s="38">
        <v>2884243</v>
      </c>
      <c r="M61" s="38">
        <v>6740384</v>
      </c>
      <c r="N61" s="54">
        <f>M61/L61</f>
        <v>2.3369681403404639</v>
      </c>
      <c r="GH61" s="1"/>
    </row>
    <row r="62" spans="1:190" ht="11.1" customHeight="1" x14ac:dyDescent="0.2">
      <c r="A62" s="49"/>
      <c r="B62" s="49"/>
      <c r="C62" s="49"/>
      <c r="D62" s="147" t="s">
        <v>60</v>
      </c>
      <c r="E62" s="47">
        <f>4717505+724030</f>
        <v>5441535</v>
      </c>
      <c r="F62" s="47">
        <f>10912211+1468254</f>
        <v>12380465</v>
      </c>
      <c r="G62" s="55">
        <f>F62/E62</f>
        <v>2.2751787868680435</v>
      </c>
      <c r="H62" s="41"/>
      <c r="I62" s="149"/>
      <c r="J62" s="149"/>
      <c r="K62" s="147" t="s">
        <v>36</v>
      </c>
      <c r="L62" s="47">
        <v>2880498</v>
      </c>
      <c r="M62" s="47">
        <v>6763499</v>
      </c>
      <c r="N62" s="55">
        <f>M62/L62</f>
        <v>2.348031139059982</v>
      </c>
      <c r="GH62" s="1"/>
    </row>
    <row r="63" spans="1:190" ht="11.1" customHeight="1" x14ac:dyDescent="0.2">
      <c r="A63" s="8"/>
      <c r="B63" s="8"/>
      <c r="C63" s="8"/>
      <c r="D63" s="144" t="s">
        <v>59</v>
      </c>
      <c r="E63" s="38">
        <v>5355183</v>
      </c>
      <c r="F63" s="38">
        <v>12360859</v>
      </c>
      <c r="G63" s="54">
        <f>F63/E63</f>
        <v>2.3082047803034929</v>
      </c>
      <c r="H63" s="41"/>
      <c r="I63" s="148"/>
      <c r="J63" s="148"/>
      <c r="K63" s="144" t="s">
        <v>35</v>
      </c>
      <c r="L63" s="38">
        <v>2653908</v>
      </c>
      <c r="M63" s="38">
        <v>6297798</v>
      </c>
      <c r="N63" s="54">
        <f>M63/L63</f>
        <v>2.3730280024778554</v>
      </c>
      <c r="GH63" s="1"/>
    </row>
    <row r="64" spans="1:190" ht="11.1" customHeight="1" x14ac:dyDescent="0.2">
      <c r="A64" s="49"/>
      <c r="B64" s="49"/>
      <c r="C64" s="49"/>
      <c r="D64" s="147" t="s">
        <v>58</v>
      </c>
      <c r="E64" s="47">
        <f>4761704+262261</f>
        <v>5023965</v>
      </c>
      <c r="F64" s="47">
        <f>10854077.82+552429</f>
        <v>11406506.82</v>
      </c>
      <c r="G64" s="55">
        <f>F64/E64</f>
        <v>2.27041924456082</v>
      </c>
      <c r="H64" s="41"/>
      <c r="I64" s="149"/>
      <c r="J64" s="149"/>
      <c r="K64" s="147" t="s">
        <v>57</v>
      </c>
      <c r="L64" s="47">
        <v>2680064</v>
      </c>
      <c r="M64" s="47">
        <v>5985638</v>
      </c>
      <c r="N64" s="55">
        <f>M64/L64</f>
        <v>2.2333936801509218</v>
      </c>
      <c r="GH64" s="1"/>
    </row>
    <row r="65" spans="1:190" ht="11.1" customHeight="1" x14ac:dyDescent="0.2">
      <c r="A65" s="8"/>
      <c r="B65" s="8"/>
      <c r="C65" s="8"/>
      <c r="D65" s="144" t="s">
        <v>56</v>
      </c>
      <c r="E65" s="38">
        <v>3815464</v>
      </c>
      <c r="F65" s="38">
        <v>8390971</v>
      </c>
      <c r="G65" s="54">
        <f>F65/E65</f>
        <v>2.1992006738892047</v>
      </c>
      <c r="H65" s="41"/>
      <c r="I65" s="148"/>
      <c r="J65" s="148"/>
      <c r="K65" s="144" t="s">
        <v>33</v>
      </c>
      <c r="L65" s="38">
        <v>2474826</v>
      </c>
      <c r="M65" s="38">
        <v>5501847</v>
      </c>
      <c r="N65" s="54">
        <f>M65/L65</f>
        <v>2.2231247772570679</v>
      </c>
      <c r="GH65" s="1"/>
    </row>
    <row r="66" spans="1:190" ht="11.1" customHeight="1" x14ac:dyDescent="0.2">
      <c r="A66" s="49"/>
      <c r="B66" s="49"/>
      <c r="C66" s="49"/>
      <c r="D66" s="147" t="s">
        <v>55</v>
      </c>
      <c r="E66" s="47">
        <v>3845359</v>
      </c>
      <c r="F66" s="47">
        <v>8393741.0999999996</v>
      </c>
      <c r="G66" s="55">
        <f>F66/E66</f>
        <v>2.1828237883641033</v>
      </c>
      <c r="H66" s="41"/>
      <c r="I66" s="149"/>
      <c r="J66" s="149"/>
      <c r="K66" s="147" t="s">
        <v>32</v>
      </c>
      <c r="L66" s="47">
        <v>2471496</v>
      </c>
      <c r="M66" s="47">
        <v>5396240.7000000002</v>
      </c>
      <c r="N66" s="55">
        <f>M66/L66</f>
        <v>2.1833904242612574</v>
      </c>
      <c r="GH66" s="1"/>
    </row>
    <row r="67" spans="1:190" ht="11.1" customHeight="1" x14ac:dyDescent="0.2">
      <c r="A67" s="8"/>
      <c r="B67" s="8"/>
      <c r="C67" s="8"/>
      <c r="D67" s="144" t="s">
        <v>54</v>
      </c>
      <c r="E67" s="38">
        <v>3907913</v>
      </c>
      <c r="F67" s="38">
        <v>8481951</v>
      </c>
      <c r="G67" s="54">
        <f>F67/E67</f>
        <v>2.1704554323496965</v>
      </c>
      <c r="H67" s="41"/>
      <c r="I67" s="148"/>
      <c r="J67" s="148"/>
      <c r="K67" s="144" t="s">
        <v>31</v>
      </c>
      <c r="L67" s="38">
        <v>2345516</v>
      </c>
      <c r="M67" s="38">
        <v>5083347</v>
      </c>
      <c r="N67" s="54">
        <f>M67/L67</f>
        <v>2.1672617027553853</v>
      </c>
      <c r="GH67" s="1"/>
    </row>
    <row r="68" spans="1:190" ht="11.1" customHeight="1" x14ac:dyDescent="0.2">
      <c r="A68" s="49"/>
      <c r="B68" s="49"/>
      <c r="C68" s="49"/>
      <c r="D68" s="147" t="s">
        <v>53</v>
      </c>
      <c r="E68" s="47">
        <v>3343261</v>
      </c>
      <c r="F68" s="47">
        <v>7539612</v>
      </c>
      <c r="G68" s="55">
        <f>F68/E68</f>
        <v>2.2551670360166316</v>
      </c>
      <c r="H68" s="41"/>
      <c r="I68" s="149"/>
      <c r="J68" s="149"/>
      <c r="K68" s="147" t="s">
        <v>30</v>
      </c>
      <c r="L68" s="47">
        <v>2270350</v>
      </c>
      <c r="M68" s="47">
        <v>4893985</v>
      </c>
      <c r="N68" s="55">
        <f>M68/L68</f>
        <v>2.1556081661417843</v>
      </c>
      <c r="GH68" s="1"/>
    </row>
    <row r="69" spans="1:190" ht="11.1" customHeight="1" x14ac:dyDescent="0.2">
      <c r="A69" s="8"/>
      <c r="B69" s="8"/>
      <c r="C69" s="8"/>
      <c r="D69" s="144" t="s">
        <v>52</v>
      </c>
      <c r="E69" s="38">
        <v>3060151</v>
      </c>
      <c r="F69" s="38">
        <v>6742780.0999999996</v>
      </c>
      <c r="G69" s="54">
        <f>F69/E69</f>
        <v>2.2034141779278209</v>
      </c>
      <c r="H69" s="41"/>
      <c r="I69" s="148"/>
      <c r="J69" s="148"/>
      <c r="K69" s="144" t="s">
        <v>29</v>
      </c>
      <c r="L69" s="38">
        <v>2092996</v>
      </c>
      <c r="M69" s="38">
        <v>4513139</v>
      </c>
      <c r="N69" s="54">
        <f>M69/L69</f>
        <v>2.1563056021129521</v>
      </c>
      <c r="GH69" s="1"/>
    </row>
    <row r="70" spans="1:190" customFormat="1" ht="10.5" customHeight="1" x14ac:dyDescent="0.2">
      <c r="A70" s="31"/>
      <c r="B70" s="31"/>
      <c r="C70" s="31"/>
      <c r="D70" s="141" t="s">
        <v>51</v>
      </c>
      <c r="E70" s="29">
        <v>3365516</v>
      </c>
      <c r="F70" s="29">
        <v>7561197.96</v>
      </c>
      <c r="G70" s="33">
        <f>F70/E70</f>
        <v>2.2466682553284549</v>
      </c>
      <c r="H70" s="41"/>
      <c r="I70" s="153"/>
      <c r="J70" s="153"/>
      <c r="K70" s="141" t="s">
        <v>28</v>
      </c>
      <c r="L70" s="29">
        <v>2840232</v>
      </c>
      <c r="M70" s="29">
        <v>6261476.2999999998</v>
      </c>
      <c r="N70" s="33">
        <f>M70/L70</f>
        <v>2.2045650848240568</v>
      </c>
      <c r="O70" s="9"/>
      <c r="P70" s="9"/>
      <c r="Q70" s="9"/>
      <c r="R70" s="9"/>
      <c r="S70" s="9"/>
      <c r="T70" s="9"/>
      <c r="U70" s="9"/>
      <c r="V70" s="9"/>
      <c r="W70" s="9"/>
      <c r="X70" s="9"/>
      <c r="Y70" s="9"/>
      <c r="Z70" s="9"/>
      <c r="AA70" s="9"/>
      <c r="AB70" s="9"/>
      <c r="AC70" s="9"/>
      <c r="AD70" s="9"/>
      <c r="AE70" s="9"/>
      <c r="AF70" s="9"/>
      <c r="AG70" s="9"/>
      <c r="AH70" s="9"/>
    </row>
    <row r="71" spans="1:190" customFormat="1" ht="10.5" customHeight="1" x14ac:dyDescent="0.2">
      <c r="A71" s="80"/>
      <c r="B71" s="80"/>
      <c r="C71" s="80"/>
      <c r="D71" s="156" t="s">
        <v>50</v>
      </c>
      <c r="E71" s="155">
        <v>2461609</v>
      </c>
      <c r="F71" s="155">
        <v>5495915.5</v>
      </c>
      <c r="G71" s="154">
        <f>F71/E71</f>
        <v>2.2326516924499384</v>
      </c>
      <c r="H71" s="41"/>
      <c r="I71" s="157"/>
      <c r="J71" s="157"/>
      <c r="K71" s="156" t="s">
        <v>27</v>
      </c>
      <c r="L71" s="155">
        <v>2570831</v>
      </c>
      <c r="M71" s="155">
        <v>5670150.2000000002</v>
      </c>
      <c r="N71" s="154">
        <f>M71/L71</f>
        <v>2.2055709612961722</v>
      </c>
      <c r="O71" s="9"/>
      <c r="P71" s="9"/>
      <c r="Q71" s="9"/>
      <c r="R71" s="9"/>
      <c r="S71" s="9"/>
      <c r="T71" s="9"/>
      <c r="U71" s="9"/>
      <c r="V71" s="9"/>
      <c r="W71" s="9"/>
      <c r="X71" s="9"/>
      <c r="Y71" s="9"/>
      <c r="Z71" s="9"/>
      <c r="AA71" s="9"/>
      <c r="AB71" s="9"/>
      <c r="AC71" s="9"/>
      <c r="AD71" s="9"/>
      <c r="AE71" s="9"/>
      <c r="AF71" s="9"/>
      <c r="AG71" s="9"/>
      <c r="AH71" s="9"/>
    </row>
    <row r="72" spans="1:190" customFormat="1" ht="10.5" customHeight="1" thickBot="1" x14ac:dyDescent="0.25">
      <c r="A72" s="75"/>
      <c r="B72" s="75"/>
      <c r="C72" s="75"/>
      <c r="D72" s="133" t="s">
        <v>49</v>
      </c>
      <c r="E72" s="18">
        <v>2136626</v>
      </c>
      <c r="F72" s="18">
        <v>4436784.7259999998</v>
      </c>
      <c r="G72" s="17">
        <f>F72/E72</f>
        <v>2.0765378339494136</v>
      </c>
      <c r="H72" s="41"/>
      <c r="I72" s="153"/>
      <c r="J72" s="153"/>
      <c r="K72" s="141" t="s">
        <v>4</v>
      </c>
      <c r="L72" s="29">
        <v>1580616</v>
      </c>
      <c r="M72" s="29">
        <v>3398670</v>
      </c>
      <c r="N72" s="33">
        <f>M72/L72</f>
        <v>2.1502186489318089</v>
      </c>
      <c r="O72" s="9"/>
      <c r="P72" s="9"/>
      <c r="Q72" s="9"/>
      <c r="R72" s="9"/>
      <c r="S72" s="9"/>
      <c r="T72" s="9"/>
      <c r="U72" s="9"/>
      <c r="V72" s="9"/>
      <c r="W72" s="9"/>
      <c r="X72" s="9"/>
      <c r="Y72" s="9"/>
      <c r="Z72" s="9"/>
      <c r="AA72" s="9"/>
      <c r="AB72" s="9"/>
      <c r="AC72" s="9"/>
      <c r="AD72" s="9"/>
      <c r="AE72" s="9"/>
      <c r="AF72" s="9"/>
      <c r="AG72" s="9"/>
      <c r="AH72" s="9"/>
    </row>
    <row r="73" spans="1:190" ht="11.1" customHeight="1" x14ac:dyDescent="0.2">
      <c r="A73" s="8" t="s">
        <v>48</v>
      </c>
      <c r="B73" s="8"/>
      <c r="C73" s="8" t="s">
        <v>47</v>
      </c>
      <c r="D73" s="39">
        <v>1990</v>
      </c>
      <c r="E73" s="38">
        <v>582320</v>
      </c>
      <c r="F73" s="38">
        <v>1260497</v>
      </c>
      <c r="G73" s="54">
        <f>F73/E73</f>
        <v>2.1646122406924029</v>
      </c>
      <c r="H73" s="41"/>
      <c r="I73" s="66" t="s">
        <v>46</v>
      </c>
      <c r="J73" s="152"/>
      <c r="K73" s="151" t="s">
        <v>45</v>
      </c>
      <c r="L73" s="63">
        <f>SUM(E5,E39,E73,L5,L39)</f>
        <v>13563241</v>
      </c>
      <c r="M73" s="63">
        <f>SUM(F5,F39,F73,M5,M39)-1468</f>
        <v>31519477</v>
      </c>
      <c r="N73" s="61">
        <f>M73/L73</f>
        <v>2.3238897694142571</v>
      </c>
      <c r="O73" s="56"/>
      <c r="GH73" s="1"/>
    </row>
    <row r="74" spans="1:190" ht="11.1" customHeight="1" x14ac:dyDescent="0.2">
      <c r="A74" s="49"/>
      <c r="B74" s="49"/>
      <c r="C74" s="49"/>
      <c r="D74" s="48">
        <v>1991</v>
      </c>
      <c r="E74" s="47">
        <v>547905</v>
      </c>
      <c r="F74" s="47">
        <v>1192091</v>
      </c>
      <c r="G74" s="55">
        <f>F74/E74</f>
        <v>2.1757257188746224</v>
      </c>
      <c r="H74" s="41"/>
      <c r="I74" s="146"/>
      <c r="J74" s="149"/>
      <c r="K74" s="147" t="s">
        <v>44</v>
      </c>
      <c r="L74" s="47">
        <f>SUM(E6,E40,E74,L6,L40)</f>
        <v>12828896</v>
      </c>
      <c r="M74" s="47">
        <f>SUM(F6,F40,F74,M6,M40)-916</f>
        <v>28883914</v>
      </c>
      <c r="N74" s="45">
        <f>M74/L74</f>
        <v>2.2514730807701615</v>
      </c>
      <c r="GH74" s="1"/>
    </row>
    <row r="75" spans="1:190" ht="11.1" customHeight="1" x14ac:dyDescent="0.2">
      <c r="A75" s="44"/>
      <c r="B75" s="44"/>
      <c r="C75" s="44"/>
      <c r="D75" s="39">
        <v>1992</v>
      </c>
      <c r="E75" s="38">
        <v>623178</v>
      </c>
      <c r="F75" s="38">
        <v>1307598</v>
      </c>
      <c r="G75" s="54">
        <f>F75/E75</f>
        <v>2.0982736874536649</v>
      </c>
      <c r="H75" s="41"/>
      <c r="I75" s="150"/>
      <c r="J75" s="148"/>
      <c r="K75" s="144" t="s">
        <v>43</v>
      </c>
      <c r="L75" s="38">
        <f>SUM(E7,E41,E75,L7,L41)</f>
        <v>13857424</v>
      </c>
      <c r="M75" s="38">
        <f>SUM(F7,F41,F75,M7,M41)-412</f>
        <v>31543011</v>
      </c>
      <c r="N75" s="36">
        <f>M75/L75</f>
        <v>2.2762535807520936</v>
      </c>
      <c r="GH75" s="1"/>
    </row>
    <row r="76" spans="1:190" ht="11.1" customHeight="1" x14ac:dyDescent="0.2">
      <c r="A76" s="49"/>
      <c r="B76" s="49"/>
      <c r="C76" s="49"/>
      <c r="D76" s="48">
        <v>1993</v>
      </c>
      <c r="E76" s="47">
        <v>631909</v>
      </c>
      <c r="F76" s="47">
        <v>1358949</v>
      </c>
      <c r="G76" s="55">
        <f>F76/E76</f>
        <v>2.150545410810734</v>
      </c>
      <c r="H76" s="41"/>
      <c r="I76" s="146"/>
      <c r="J76" s="149"/>
      <c r="K76" s="48">
        <v>1993</v>
      </c>
      <c r="L76" s="47">
        <f>SUM(E8,E42,E76,L8,L42)</f>
        <v>13994966</v>
      </c>
      <c r="M76" s="47">
        <f>SUM(F8,F42,F76,M8,M42)</f>
        <v>31919309</v>
      </c>
      <c r="N76" s="45">
        <f>M76/L76</f>
        <v>2.2807707428513937</v>
      </c>
      <c r="O76" s="56"/>
      <c r="GH76" s="1"/>
    </row>
    <row r="77" spans="1:190" ht="11.1" customHeight="1" x14ac:dyDescent="0.2">
      <c r="A77" s="44"/>
      <c r="B77" s="44"/>
      <c r="C77" s="44"/>
      <c r="D77" s="39">
        <v>1994</v>
      </c>
      <c r="E77" s="38">
        <v>622621</v>
      </c>
      <c r="F77" s="38">
        <v>1366103</v>
      </c>
      <c r="G77" s="54">
        <f>F77/E77</f>
        <v>2.1941164849884602</v>
      </c>
      <c r="H77" s="41"/>
      <c r="I77" s="143"/>
      <c r="J77" s="148"/>
      <c r="K77" s="39">
        <v>1994</v>
      </c>
      <c r="L77" s="38">
        <f>SUM(E9,E43,E77,L9,L43)</f>
        <v>14269384</v>
      </c>
      <c r="M77" s="38">
        <f>SUM(F9,F43,F77,M9,M43)</f>
        <v>32764465</v>
      </c>
      <c r="N77" s="36">
        <f>M77/L77</f>
        <v>2.2961373104823588</v>
      </c>
      <c r="O77" s="56"/>
      <c r="GH77" s="1"/>
    </row>
    <row r="78" spans="1:190" ht="11.1" customHeight="1" x14ac:dyDescent="0.2">
      <c r="A78" s="49"/>
      <c r="B78" s="49"/>
      <c r="C78" s="49"/>
      <c r="D78" s="48">
        <f>D77+1</f>
        <v>1995</v>
      </c>
      <c r="E78" s="47">
        <v>605712</v>
      </c>
      <c r="F78" s="47">
        <v>1351984</v>
      </c>
      <c r="G78" s="55">
        <f>F78/E78</f>
        <v>2.2320574794621866</v>
      </c>
      <c r="H78" s="41"/>
      <c r="I78" s="146"/>
      <c r="J78" s="149"/>
      <c r="K78" s="48">
        <f>K77+1</f>
        <v>1995</v>
      </c>
      <c r="L78" s="47">
        <f>SUM(E10,E44,E78,L10,L44)</f>
        <v>13324856</v>
      </c>
      <c r="M78" s="47">
        <f>SUM(F10,F44,F78,M10,M44)</f>
        <v>30259914</v>
      </c>
      <c r="N78" s="45">
        <f>M78/L78</f>
        <v>2.2709374120065537</v>
      </c>
      <c r="O78" s="56"/>
      <c r="GH78" s="1"/>
    </row>
    <row r="79" spans="1:190" ht="11.1" customHeight="1" x14ac:dyDescent="0.2">
      <c r="A79" s="8"/>
      <c r="B79" s="8"/>
      <c r="C79" s="8"/>
      <c r="D79" s="39">
        <f>D78+1</f>
        <v>1996</v>
      </c>
      <c r="E79" s="38">
        <v>622126</v>
      </c>
      <c r="F79" s="38">
        <v>1410369</v>
      </c>
      <c r="G79" s="54">
        <f>F79/E79</f>
        <v>2.2670150419689903</v>
      </c>
      <c r="H79" s="41"/>
      <c r="I79" s="143"/>
      <c r="J79" s="148"/>
      <c r="K79" s="39">
        <f>K78+1</f>
        <v>1996</v>
      </c>
      <c r="L79" s="38">
        <f>SUM(E11,E45,E79,L11,L45)</f>
        <v>13584680</v>
      </c>
      <c r="M79" s="38">
        <f>SUM(F11,F45,F79,M11,M45)</f>
        <v>30693187</v>
      </c>
      <c r="N79" s="36">
        <f>M79/L79</f>
        <v>2.2593971297078768</v>
      </c>
      <c r="O79" s="56"/>
      <c r="GH79" s="1"/>
    </row>
    <row r="80" spans="1:190" ht="11.1" customHeight="1" x14ac:dyDescent="0.2">
      <c r="A80" s="49"/>
      <c r="B80" s="49"/>
      <c r="C80" s="49"/>
      <c r="D80" s="48">
        <v>1997</v>
      </c>
      <c r="E80" s="47">
        <v>653833</v>
      </c>
      <c r="F80" s="47">
        <v>1403936</v>
      </c>
      <c r="G80" s="55">
        <f>F80/E80</f>
        <v>2.1472394326991755</v>
      </c>
      <c r="H80" s="41"/>
      <c r="I80" s="59"/>
      <c r="J80" s="145"/>
      <c r="K80" s="48">
        <v>1997</v>
      </c>
      <c r="L80" s="47">
        <f>SUM(E12,E46,E80,L12,L46)</f>
        <v>14252366</v>
      </c>
      <c r="M80" s="47">
        <f>SUM(F12,F46,F80,M12,M46)</f>
        <v>32143936</v>
      </c>
      <c r="N80" s="45">
        <f>M80/L80</f>
        <v>2.255340341386125</v>
      </c>
      <c r="O80" s="56"/>
      <c r="GH80" s="1"/>
    </row>
    <row r="81" spans="1:190" ht="11.1" customHeight="1" x14ac:dyDescent="0.2">
      <c r="A81" s="8"/>
      <c r="B81" s="8"/>
      <c r="C81" s="8"/>
      <c r="D81" s="39">
        <v>1998</v>
      </c>
      <c r="E81" s="38">
        <v>600317</v>
      </c>
      <c r="F81" s="38">
        <v>1286805</v>
      </c>
      <c r="G81" s="54">
        <f>F81/E81</f>
        <v>2.1435424950484494</v>
      </c>
      <c r="H81" s="41"/>
      <c r="I81" s="143"/>
      <c r="J81" s="142"/>
      <c r="K81" s="39">
        <v>1998</v>
      </c>
      <c r="L81" s="38">
        <f>SUM(E13,E47,E81,L13,L47)</f>
        <v>14663953</v>
      </c>
      <c r="M81" s="38">
        <f>SUM(F13,F47,F81,M13,M47)</f>
        <v>33206731</v>
      </c>
      <c r="N81" s="36">
        <f>M81/L81</f>
        <v>2.2645142820629607</v>
      </c>
      <c r="O81" s="56"/>
      <c r="GH81" s="1"/>
    </row>
    <row r="82" spans="1:190" ht="11.1" customHeight="1" x14ac:dyDescent="0.2">
      <c r="A82" s="49"/>
      <c r="B82" s="49"/>
      <c r="C82" s="49"/>
      <c r="D82" s="48">
        <v>1999</v>
      </c>
      <c r="E82" s="47">
        <v>552590</v>
      </c>
      <c r="F82" s="47">
        <v>1217838</v>
      </c>
      <c r="G82" s="55">
        <f>F82/E82</f>
        <v>2.2038726723248701</v>
      </c>
      <c r="H82" s="41"/>
      <c r="I82" s="146"/>
      <c r="J82" s="145"/>
      <c r="K82" s="48">
        <v>1999</v>
      </c>
      <c r="L82" s="47">
        <f>SUM(E14,E48,E82,L14,L48)</f>
        <v>14590138</v>
      </c>
      <c r="M82" s="47">
        <f>SUM(F14,F48,F82,M14,M48)</f>
        <v>34125014</v>
      </c>
      <c r="N82" s="45">
        <f>M82/L82</f>
        <v>2.3389096114101182</v>
      </c>
      <c r="O82" s="56"/>
      <c r="GH82" s="1"/>
    </row>
    <row r="83" spans="1:190" ht="11.1" customHeight="1" x14ac:dyDescent="0.2">
      <c r="A83" s="8"/>
      <c r="B83" s="8"/>
      <c r="C83" s="8"/>
      <c r="D83" s="39">
        <v>2000</v>
      </c>
      <c r="E83" s="38">
        <v>628623</v>
      </c>
      <c r="F83" s="38">
        <v>1371586</v>
      </c>
      <c r="G83" s="54">
        <f>F83/E83</f>
        <v>2.1818896222378119</v>
      </c>
      <c r="H83" s="41"/>
      <c r="I83" s="60"/>
      <c r="J83" s="8"/>
      <c r="K83" s="39">
        <v>2000</v>
      </c>
      <c r="L83" s="38">
        <f>SUM(E15,E49,E83,L15,L49)</f>
        <v>14687792</v>
      </c>
      <c r="M83" s="38">
        <f>SUM(F15,F49,F83,M15,M49)</f>
        <v>34045804</v>
      </c>
      <c r="N83" s="36">
        <f>M83/L83</f>
        <v>2.3179661040951562</v>
      </c>
      <c r="O83" s="56"/>
      <c r="GH83" s="1"/>
    </row>
    <row r="84" spans="1:190" ht="11.1" customHeight="1" x14ac:dyDescent="0.2">
      <c r="A84" s="49"/>
      <c r="B84" s="49"/>
      <c r="C84" s="49"/>
      <c r="D84" s="48">
        <v>2001</v>
      </c>
      <c r="E84" s="47">
        <v>632124</v>
      </c>
      <c r="F84" s="47">
        <v>1371822</v>
      </c>
      <c r="G84" s="55">
        <f>F84/E84</f>
        <v>2.1701786358372726</v>
      </c>
      <c r="H84" s="41"/>
      <c r="I84" s="59"/>
      <c r="J84" s="53"/>
      <c r="K84" s="48">
        <v>2001</v>
      </c>
      <c r="L84" s="47">
        <f>SUM(E16,E50,E84,L16,L50)</f>
        <v>14403230</v>
      </c>
      <c r="M84" s="47">
        <f>SUM(F16,F50,F84,M16,M50)</f>
        <v>33204340</v>
      </c>
      <c r="N84" s="45">
        <f>M84/L84</f>
        <v>2.3053398439100117</v>
      </c>
      <c r="O84" s="56"/>
      <c r="GH84" s="1"/>
    </row>
    <row r="85" spans="1:190" ht="11.1" customHeight="1" x14ac:dyDescent="0.2">
      <c r="A85" s="8"/>
      <c r="B85" s="8"/>
      <c r="C85" s="8"/>
      <c r="D85" s="39">
        <v>2002</v>
      </c>
      <c r="E85" s="38">
        <v>612539</v>
      </c>
      <c r="F85" s="38">
        <v>1322047</v>
      </c>
      <c r="G85" s="54">
        <f>F85/E85</f>
        <v>2.1583066547599419</v>
      </c>
      <c r="H85" s="41"/>
      <c r="I85" s="143"/>
      <c r="J85" s="142"/>
      <c r="K85" s="39">
        <v>2002</v>
      </c>
      <c r="L85" s="38">
        <f>SUM(E17,E51,E85,L17,L51)</f>
        <v>15148793</v>
      </c>
      <c r="M85" s="38">
        <f>SUM(F17,F51,F85,M17,M51)</f>
        <v>34080979</v>
      </c>
      <c r="N85" s="36">
        <f>M85/L85</f>
        <v>2.2497488083704096</v>
      </c>
      <c r="O85" s="56"/>
      <c r="GH85" s="1"/>
    </row>
    <row r="86" spans="1:190" ht="11.1" customHeight="1" x14ac:dyDescent="0.2">
      <c r="A86" s="49"/>
      <c r="B86" s="49"/>
      <c r="C86" s="49"/>
      <c r="D86" s="48">
        <v>2003</v>
      </c>
      <c r="E86" s="47">
        <v>657111</v>
      </c>
      <c r="F86" s="47">
        <v>1369884</v>
      </c>
      <c r="G86" s="55">
        <f>F86/E86</f>
        <v>2.084707149933573</v>
      </c>
      <c r="H86" s="41"/>
      <c r="I86" s="146"/>
      <c r="J86" s="145"/>
      <c r="K86" s="48">
        <v>2003</v>
      </c>
      <c r="L86" s="47">
        <f>SUM(E18,E52,E86,L18,L52)</f>
        <v>15787598</v>
      </c>
      <c r="M86" s="47">
        <f>SUM(F18,F52,F86,M18,M52)</f>
        <v>35579158</v>
      </c>
      <c r="N86" s="45">
        <f>M86/L86</f>
        <v>2.2536143876984962</v>
      </c>
      <c r="O86" s="56"/>
      <c r="GH86" s="1"/>
    </row>
    <row r="87" spans="1:190" ht="11.1" customHeight="1" x14ac:dyDescent="0.2">
      <c r="A87" s="8"/>
      <c r="B87" s="8"/>
      <c r="C87" s="8"/>
      <c r="D87" s="39">
        <v>2004</v>
      </c>
      <c r="E87" s="38">
        <v>556458</v>
      </c>
      <c r="F87" s="38">
        <v>1133139</v>
      </c>
      <c r="G87" s="54">
        <f>F87/E87</f>
        <v>2.0363423654615445</v>
      </c>
      <c r="H87" s="41"/>
      <c r="I87" s="143"/>
      <c r="J87" s="142"/>
      <c r="K87" s="39">
        <v>2004</v>
      </c>
      <c r="L87" s="38">
        <f>SUM(E19,E53,E87,L19,L53)</f>
        <v>16097470</v>
      </c>
      <c r="M87" s="38">
        <f>SUM(F19,F53,F87,M19,M53)</f>
        <v>35634374</v>
      </c>
      <c r="N87" s="36">
        <f>M87/L87</f>
        <v>2.2136630166106848</v>
      </c>
      <c r="O87" s="56"/>
      <c r="P87" s="56"/>
      <c r="GH87" s="1"/>
    </row>
    <row r="88" spans="1:190" ht="11.1" customHeight="1" x14ac:dyDescent="0.2">
      <c r="A88" s="49"/>
      <c r="B88" s="49"/>
      <c r="C88" s="49"/>
      <c r="D88" s="48">
        <v>2005</v>
      </c>
      <c r="E88" s="47">
        <v>673436</v>
      </c>
      <c r="F88" s="47">
        <v>1348569</v>
      </c>
      <c r="G88" s="55">
        <f>F88/E88</f>
        <v>2.0025199128053743</v>
      </c>
      <c r="H88" s="41"/>
      <c r="I88" s="146"/>
      <c r="J88" s="145"/>
      <c r="K88" s="48">
        <v>2005</v>
      </c>
      <c r="L88" s="47">
        <f>SUM(E20,E54,E88,L20,L54)</f>
        <v>15995757</v>
      </c>
      <c r="M88" s="47">
        <f>SUM(F20,F54,F88,M20,M54)</f>
        <v>34824862</v>
      </c>
      <c r="N88" s="45">
        <f>M88/L88</f>
        <v>2.1771312229861954</v>
      </c>
      <c r="O88" s="56"/>
      <c r="P88" s="56"/>
      <c r="GH88" s="1"/>
    </row>
    <row r="89" spans="1:190" ht="11.1" customHeight="1" x14ac:dyDescent="0.2">
      <c r="A89" s="8"/>
      <c r="B89" s="8"/>
      <c r="C89" s="8"/>
      <c r="D89" s="39">
        <v>2006</v>
      </c>
      <c r="E89" s="38">
        <v>632468</v>
      </c>
      <c r="F89" s="38">
        <v>1310932</v>
      </c>
      <c r="G89" s="54">
        <f>F89/E89</f>
        <v>2.0727246279653673</v>
      </c>
      <c r="H89" s="41"/>
      <c r="I89" s="143"/>
      <c r="J89" s="142"/>
      <c r="K89" s="39">
        <v>2006</v>
      </c>
      <c r="L89" s="38">
        <f>SUM(E21,E55,E89,L21,L55)</f>
        <v>16142004</v>
      </c>
      <c r="M89" s="38">
        <f>SUM(F21,F55,F89,M21,M55)</f>
        <v>35667551</v>
      </c>
      <c r="N89" s="36">
        <f>M89/L89</f>
        <v>2.2096110867027416</v>
      </c>
      <c r="O89" s="56"/>
      <c r="P89" s="56"/>
      <c r="GH89" s="1"/>
    </row>
    <row r="90" spans="1:190" ht="11.1" customHeight="1" x14ac:dyDescent="0.2">
      <c r="A90" s="49"/>
      <c r="B90" s="49"/>
      <c r="C90" s="49"/>
      <c r="D90" s="48">
        <v>2007</v>
      </c>
      <c r="E90" s="47">
        <v>625970</v>
      </c>
      <c r="F90" s="47">
        <v>1337783</v>
      </c>
      <c r="G90" s="55">
        <f>F90/E90</f>
        <v>2.1371359649823476</v>
      </c>
      <c r="H90" s="41"/>
      <c r="I90" s="146"/>
      <c r="J90" s="145"/>
      <c r="K90" s="147" t="s">
        <v>42</v>
      </c>
      <c r="L90" s="47">
        <f>SUM(E22,E56,E90,L22,L56)</f>
        <v>16174521</v>
      </c>
      <c r="M90" s="47">
        <f>SUM(F22,F56,F90,M22,M56)-721</f>
        <v>35910192</v>
      </c>
      <c r="N90" s="45">
        <f>M90/L90</f>
        <v>2.2201703531127754</v>
      </c>
      <c r="O90" s="56"/>
      <c r="P90" s="56"/>
      <c r="GH90" s="1"/>
    </row>
    <row r="91" spans="1:190" ht="11.1" customHeight="1" x14ac:dyDescent="0.2">
      <c r="A91" s="8"/>
      <c r="B91" s="8"/>
      <c r="C91" s="8"/>
      <c r="D91" s="144" t="s">
        <v>41</v>
      </c>
      <c r="E91" s="38">
        <f>522397+61462</f>
        <v>583859</v>
      </c>
      <c r="F91" s="38">
        <f>1080762+122675</f>
        <v>1203437</v>
      </c>
      <c r="G91" s="54">
        <f>F91/E91</f>
        <v>2.0611774418138626</v>
      </c>
      <c r="H91" s="41"/>
      <c r="I91" s="143"/>
      <c r="J91" s="142"/>
      <c r="K91" s="39">
        <v>2008</v>
      </c>
      <c r="L91" s="38">
        <f>SUM(E23,E57,E91,L23,L57)</f>
        <v>16516399</v>
      </c>
      <c r="M91" s="38">
        <f>SUM(F23,F57,F91,M23,M57)</f>
        <v>36761964</v>
      </c>
      <c r="N91" s="36">
        <f>M91/L91</f>
        <v>2.2257856570309302</v>
      </c>
      <c r="O91" s="56"/>
      <c r="P91" s="56"/>
      <c r="GH91" s="1"/>
    </row>
    <row r="92" spans="1:190" ht="11.1" customHeight="1" x14ac:dyDescent="0.2">
      <c r="A92" s="49"/>
      <c r="B92" s="49"/>
      <c r="C92" s="49"/>
      <c r="D92" s="147" t="s">
        <v>40</v>
      </c>
      <c r="E92" s="47">
        <v>561457</v>
      </c>
      <c r="F92" s="47">
        <v>1210342</v>
      </c>
      <c r="G92" s="55">
        <f>F92/E92</f>
        <v>2.1557162881574188</v>
      </c>
      <c r="H92" s="41"/>
      <c r="I92" s="146"/>
      <c r="J92" s="145"/>
      <c r="K92" s="48">
        <v>2009</v>
      </c>
      <c r="L92" s="47">
        <f>SUM(E24,E58,E92,L24,L58)</f>
        <v>15508009</v>
      </c>
      <c r="M92" s="47">
        <f>SUM(F24,F58,F92,M24,M58)</f>
        <v>34284061</v>
      </c>
      <c r="N92" s="45">
        <f>M92/L92</f>
        <v>2.2107325962991125</v>
      </c>
      <c r="O92" s="56"/>
      <c r="P92" s="56"/>
      <c r="GH92" s="1"/>
    </row>
    <row r="93" spans="1:190" ht="11.1" customHeight="1" x14ac:dyDescent="0.2">
      <c r="A93" s="8"/>
      <c r="B93" s="8"/>
      <c r="C93" s="8"/>
      <c r="D93" s="144" t="s">
        <v>39</v>
      </c>
      <c r="E93" s="38">
        <v>596455</v>
      </c>
      <c r="F93" s="38">
        <v>1294960</v>
      </c>
      <c r="G93" s="54">
        <f>F93/E93</f>
        <v>2.1710942149868808</v>
      </c>
      <c r="H93" s="41"/>
      <c r="I93" s="143"/>
      <c r="J93" s="142"/>
      <c r="K93" s="39">
        <v>2010</v>
      </c>
      <c r="L93" s="38">
        <f>SUM(E25,E59,E93,L25,L59)</f>
        <v>14865493</v>
      </c>
      <c r="M93" s="38">
        <f>SUM(F25,F59,F93,M25,M59)</f>
        <v>32839934</v>
      </c>
      <c r="N93" s="36">
        <f>M93/L93</f>
        <v>2.2091385734734796</v>
      </c>
      <c r="O93" s="56"/>
      <c r="P93" s="56"/>
      <c r="GH93" s="1"/>
    </row>
    <row r="94" spans="1:190" ht="11.1" customHeight="1" x14ac:dyDescent="0.2">
      <c r="A94" s="49"/>
      <c r="B94" s="49"/>
      <c r="C94" s="49"/>
      <c r="D94" s="147" t="s">
        <v>38</v>
      </c>
      <c r="E94" s="47">
        <v>620841</v>
      </c>
      <c r="F94" s="47">
        <v>1331715</v>
      </c>
      <c r="G94" s="55">
        <f>F94/E94</f>
        <v>2.1450178064915173</v>
      </c>
      <c r="H94" s="41"/>
      <c r="I94" s="146"/>
      <c r="J94" s="145"/>
      <c r="K94" s="48">
        <v>2011</v>
      </c>
      <c r="L94" s="47">
        <f>SUM(E26,E60,E94,L26,L60)</f>
        <v>14582492</v>
      </c>
      <c r="M94" s="47">
        <f>SUM(F26,F60,F94,M26,M60)</f>
        <v>32277478</v>
      </c>
      <c r="N94" s="45">
        <f>M94/L94</f>
        <v>2.213440473685842</v>
      </c>
      <c r="O94" s="56"/>
      <c r="P94" s="56"/>
      <c r="GH94" s="1"/>
    </row>
    <row r="95" spans="1:190" ht="11.1" customHeight="1" x14ac:dyDescent="0.2">
      <c r="A95" s="8"/>
      <c r="B95" s="8"/>
      <c r="C95" s="8"/>
      <c r="D95" s="144" t="s">
        <v>37</v>
      </c>
      <c r="E95" s="38">
        <v>605826</v>
      </c>
      <c r="F95" s="38">
        <v>1286258</v>
      </c>
      <c r="G95" s="54">
        <f>F95/E95</f>
        <v>2.1231475704245115</v>
      </c>
      <c r="H95" s="41"/>
      <c r="I95" s="143"/>
      <c r="J95" s="142"/>
      <c r="K95" s="39">
        <v>2012</v>
      </c>
      <c r="L95" s="38">
        <f>SUM(E27,E61,E95,L27,L61)</f>
        <v>13638804</v>
      </c>
      <c r="M95" s="38">
        <f>SUM(F27,F61,F95,M27,M61)</f>
        <v>29976317</v>
      </c>
      <c r="N95" s="36">
        <f>M95/L95</f>
        <v>2.1978699158665234</v>
      </c>
      <c r="O95" s="56"/>
      <c r="P95" s="56"/>
      <c r="GH95" s="1"/>
    </row>
    <row r="96" spans="1:190" ht="11.1" customHeight="1" x14ac:dyDescent="0.2">
      <c r="A96" s="49"/>
      <c r="B96" s="49"/>
      <c r="C96" s="49"/>
      <c r="D96" s="147" t="s">
        <v>36</v>
      </c>
      <c r="E96" s="47">
        <v>553291</v>
      </c>
      <c r="F96" s="47">
        <v>1196468</v>
      </c>
      <c r="G96" s="55">
        <f>F96/E96</f>
        <v>2.1624570072529647</v>
      </c>
      <c r="H96" s="41"/>
      <c r="I96" s="146"/>
      <c r="J96" s="145"/>
      <c r="K96" s="48">
        <v>2013</v>
      </c>
      <c r="L96" s="47">
        <f>SUM(E28,E62,E96,L28,L62)</f>
        <v>15098673</v>
      </c>
      <c r="M96" s="47">
        <f>SUM(F28,F62,F96,M28,M62)</f>
        <v>33382260</v>
      </c>
      <c r="N96" s="45">
        <f>M96/L96</f>
        <v>2.2109399945279957</v>
      </c>
      <c r="O96" s="56"/>
      <c r="P96" s="56"/>
      <c r="GH96" s="1"/>
    </row>
    <row r="97" spans="1:190" ht="11.1" customHeight="1" x14ac:dyDescent="0.2">
      <c r="A97" s="8"/>
      <c r="B97" s="8"/>
      <c r="C97" s="8"/>
      <c r="D97" s="144" t="s">
        <v>35</v>
      </c>
      <c r="E97" s="38">
        <v>591645</v>
      </c>
      <c r="F97" s="38">
        <v>1282830</v>
      </c>
      <c r="G97" s="54">
        <f>F97/E97</f>
        <v>2.1682427807215476</v>
      </c>
      <c r="H97" s="41"/>
      <c r="I97" s="143"/>
      <c r="J97" s="142"/>
      <c r="K97" s="39">
        <v>2014</v>
      </c>
      <c r="L97" s="38">
        <f>SUM(E29,E63,E97,L29,L63)</f>
        <v>14610538</v>
      </c>
      <c r="M97" s="38">
        <f>SUM(F29,F63,F97,M29,M63)</f>
        <v>32510450</v>
      </c>
      <c r="N97" s="36">
        <f>M97/L97</f>
        <v>2.2251370894076592</v>
      </c>
      <c r="O97" s="56"/>
      <c r="P97" s="56"/>
      <c r="GH97" s="1"/>
    </row>
    <row r="98" spans="1:190" ht="11.1" customHeight="1" x14ac:dyDescent="0.2">
      <c r="A98" s="49"/>
      <c r="B98" s="49"/>
      <c r="C98" s="49"/>
      <c r="D98" s="147" t="s">
        <v>34</v>
      </c>
      <c r="E98" s="47">
        <v>185207</v>
      </c>
      <c r="F98" s="47">
        <v>393752</v>
      </c>
      <c r="G98" s="55">
        <f>F98/E98</f>
        <v>2.1260103559800654</v>
      </c>
      <c r="H98" s="41"/>
      <c r="I98" s="146"/>
      <c r="J98" s="145"/>
      <c r="K98" s="48">
        <v>2015</v>
      </c>
      <c r="L98" s="47">
        <f>SUM(E30,E64,E98,L30,L64)</f>
        <v>14139948</v>
      </c>
      <c r="M98" s="47">
        <f>SUM(F30,F64,F98,M30,M64)</f>
        <v>30815170.82</v>
      </c>
      <c r="N98" s="45">
        <f>M98/L98</f>
        <v>2.1792987371665018</v>
      </c>
      <c r="O98" s="56"/>
      <c r="P98" s="56"/>
      <c r="GH98" s="1"/>
    </row>
    <row r="99" spans="1:190" ht="11.1" customHeight="1" x14ac:dyDescent="0.2">
      <c r="A99" s="8"/>
      <c r="B99" s="8"/>
      <c r="C99" s="8"/>
      <c r="D99" s="144" t="s">
        <v>33</v>
      </c>
      <c r="E99" s="43" t="s">
        <v>5</v>
      </c>
      <c r="F99" s="43" t="s">
        <v>5</v>
      </c>
      <c r="G99" s="42" t="s">
        <v>5</v>
      </c>
      <c r="H99" s="41"/>
      <c r="I99" s="143"/>
      <c r="J99" s="142"/>
      <c r="K99" s="39">
        <v>2016</v>
      </c>
      <c r="L99" s="38">
        <f>SUM(E31,E65,E99,L31,L65)</f>
        <v>11603507</v>
      </c>
      <c r="M99" s="38">
        <f>SUM(F31,F65,F99,M31,M65)</f>
        <v>25102773</v>
      </c>
      <c r="N99" s="36">
        <f>M99/L99</f>
        <v>2.1633781062914856</v>
      </c>
      <c r="O99" s="56"/>
      <c r="P99" s="56"/>
      <c r="GH99" s="1"/>
    </row>
    <row r="100" spans="1:190" ht="11.1" customHeight="1" x14ac:dyDescent="0.2">
      <c r="A100" s="49"/>
      <c r="B100" s="49"/>
      <c r="C100" s="49"/>
      <c r="D100" s="147" t="s">
        <v>32</v>
      </c>
      <c r="E100" s="52" t="s">
        <v>5</v>
      </c>
      <c r="F100" s="52" t="s">
        <v>5</v>
      </c>
      <c r="G100" s="51" t="s">
        <v>5</v>
      </c>
      <c r="H100" s="41"/>
      <c r="I100" s="146"/>
      <c r="J100" s="145"/>
      <c r="K100" s="48">
        <v>2017</v>
      </c>
      <c r="L100" s="47">
        <f>SUM(E32,E66,E100,L32,L66)</f>
        <v>12026161</v>
      </c>
      <c r="M100" s="47">
        <f>SUM(F32,F66,F100,M32,M66)</f>
        <v>25759330</v>
      </c>
      <c r="N100" s="45">
        <f>M100/L100</f>
        <v>2.1419412229721519</v>
      </c>
      <c r="O100" s="56"/>
      <c r="P100" s="56"/>
      <c r="GH100" s="1"/>
    </row>
    <row r="101" spans="1:190" ht="11.1" customHeight="1" x14ac:dyDescent="0.2">
      <c r="A101" s="8"/>
      <c r="B101" s="8"/>
      <c r="C101" s="8"/>
      <c r="D101" s="144" t="s">
        <v>31</v>
      </c>
      <c r="E101" s="43" t="s">
        <v>5</v>
      </c>
      <c r="F101" s="43" t="s">
        <v>5</v>
      </c>
      <c r="G101" s="42" t="s">
        <v>5</v>
      </c>
      <c r="H101" s="41"/>
      <c r="I101" s="143"/>
      <c r="J101" s="142"/>
      <c r="K101" s="39">
        <v>2018</v>
      </c>
      <c r="L101" s="38">
        <f>SUM(E33,E67,E101,L33,L67)</f>
        <v>11926887</v>
      </c>
      <c r="M101" s="38">
        <f>SUM(F33,F67,F101,M33,M67)</f>
        <v>25500689</v>
      </c>
      <c r="N101" s="36">
        <f>M101/L101</f>
        <v>2.1380842293550697</v>
      </c>
      <c r="O101" s="56"/>
      <c r="P101" s="56"/>
      <c r="GH101" s="1"/>
    </row>
    <row r="102" spans="1:190" ht="11.1" customHeight="1" x14ac:dyDescent="0.2">
      <c r="A102" s="49"/>
      <c r="B102" s="49"/>
      <c r="C102" s="49"/>
      <c r="D102" s="147" t="s">
        <v>30</v>
      </c>
      <c r="E102" s="52" t="s">
        <v>5</v>
      </c>
      <c r="F102" s="52" t="s">
        <v>5</v>
      </c>
      <c r="G102" s="51" t="s">
        <v>5</v>
      </c>
      <c r="H102" s="41"/>
      <c r="I102" s="146"/>
      <c r="J102" s="145"/>
      <c r="K102" s="48">
        <v>2019</v>
      </c>
      <c r="L102" s="47">
        <f>SUM(E34,E68,E102,L34,L68)</f>
        <v>11488591</v>
      </c>
      <c r="M102" s="47">
        <f>SUM(F34,F68,F102,M34,M68)</f>
        <v>24841521</v>
      </c>
      <c r="N102" s="45">
        <f>M102/L102</f>
        <v>2.1622774281023669</v>
      </c>
      <c r="O102" s="56"/>
      <c r="P102" s="56"/>
      <c r="GH102" s="1"/>
    </row>
    <row r="103" spans="1:190" ht="11.1" customHeight="1" x14ac:dyDescent="0.2">
      <c r="A103" s="8"/>
      <c r="B103" s="8"/>
      <c r="C103" s="8"/>
      <c r="D103" s="144" t="s">
        <v>29</v>
      </c>
      <c r="E103" s="43" t="s">
        <v>5</v>
      </c>
      <c r="F103" s="43" t="s">
        <v>5</v>
      </c>
      <c r="G103" s="42" t="s">
        <v>5</v>
      </c>
      <c r="H103" s="41"/>
      <c r="I103" s="143"/>
      <c r="J103" s="142"/>
      <c r="K103" s="39">
        <v>2020</v>
      </c>
      <c r="L103" s="38">
        <f>SUM(E35,E69,E103,L35,L69)</f>
        <v>10544287</v>
      </c>
      <c r="M103" s="38">
        <f>SUM(F35,F69,F103,M35,M69)</f>
        <v>22486446.200000003</v>
      </c>
      <c r="N103" s="36">
        <f>M103/L103</f>
        <v>2.1325715242766061</v>
      </c>
      <c r="O103" s="56"/>
      <c r="P103" s="56"/>
      <c r="GH103" s="1"/>
    </row>
    <row r="104" spans="1:190" customFormat="1" ht="10.5" customHeight="1" x14ac:dyDescent="0.2">
      <c r="A104" s="31"/>
      <c r="B104" s="31"/>
      <c r="C104" s="31"/>
      <c r="D104" s="141" t="s">
        <v>28</v>
      </c>
      <c r="E104" s="71" t="s">
        <v>5</v>
      </c>
      <c r="F104" s="71" t="s">
        <v>5</v>
      </c>
      <c r="G104" s="70" t="s">
        <v>5</v>
      </c>
      <c r="H104" s="16"/>
      <c r="I104" s="140"/>
      <c r="J104" s="139"/>
      <c r="K104" s="30">
        <v>2021</v>
      </c>
      <c r="L104" s="29">
        <f>SUM(E36,E70,E104,L36,L70)</f>
        <v>11871102</v>
      </c>
      <c r="M104" s="47">
        <f>SUM(F36,F70,F104,M36,M70)</f>
        <v>25976248.370000001</v>
      </c>
      <c r="N104" s="28">
        <f>M104/L104</f>
        <v>2.1881918266728735</v>
      </c>
      <c r="O104" s="81"/>
      <c r="P104" s="81"/>
      <c r="Q104" s="9"/>
      <c r="R104" s="9"/>
      <c r="S104" s="9"/>
      <c r="T104" s="9"/>
      <c r="U104" s="9"/>
      <c r="V104" s="9"/>
      <c r="W104" s="9"/>
      <c r="X104" s="9"/>
      <c r="Y104" s="9"/>
      <c r="Z104" s="9"/>
      <c r="AA104" s="9"/>
      <c r="AB104" s="9"/>
      <c r="AC104" s="9"/>
      <c r="AD104" s="9"/>
      <c r="AE104" s="9"/>
      <c r="AF104" s="9"/>
      <c r="AG104" s="9"/>
      <c r="AH104" s="9"/>
    </row>
    <row r="105" spans="1:190" customFormat="1" ht="10.5" customHeight="1" x14ac:dyDescent="0.2">
      <c r="A105" s="24"/>
      <c r="B105" s="24"/>
      <c r="C105" s="24"/>
      <c r="D105" s="138" t="s">
        <v>27</v>
      </c>
      <c r="E105" s="137" t="s">
        <v>5</v>
      </c>
      <c r="F105" s="137" t="s">
        <v>5</v>
      </c>
      <c r="G105" s="136" t="s">
        <v>5</v>
      </c>
      <c r="H105" s="16"/>
      <c r="I105" s="135"/>
      <c r="J105" s="134"/>
      <c r="K105" s="23">
        <v>2022</v>
      </c>
      <c r="L105" s="22">
        <f>SUM(E37,E71,E105,L37,L71)</f>
        <v>10154867</v>
      </c>
      <c r="M105" s="38">
        <f>SUM(F37,F71,F105,M37,M71)</f>
        <v>21986565.800000001</v>
      </c>
      <c r="N105" s="21">
        <f>M105/L105</f>
        <v>2.165125924347409</v>
      </c>
      <c r="O105" s="81"/>
      <c r="P105" s="81"/>
      <c r="Q105" s="9"/>
      <c r="R105" s="9"/>
      <c r="S105" s="9"/>
      <c r="T105" s="9"/>
      <c r="U105" s="9"/>
      <c r="V105" s="9"/>
      <c r="W105" s="9"/>
      <c r="X105" s="9"/>
      <c r="Y105" s="9"/>
      <c r="Z105" s="9"/>
      <c r="AA105" s="9"/>
      <c r="AB105" s="9"/>
      <c r="AC105" s="9"/>
      <c r="AD105" s="9"/>
      <c r="AE105" s="9"/>
      <c r="AF105" s="9"/>
      <c r="AG105" s="9"/>
      <c r="AH105" s="9"/>
    </row>
    <row r="106" spans="1:190" customFormat="1" ht="10.5" customHeight="1" thickBot="1" x14ac:dyDescent="0.25">
      <c r="A106" s="75"/>
      <c r="B106" s="75"/>
      <c r="C106" s="75"/>
      <c r="D106" s="133" t="s">
        <v>26</v>
      </c>
      <c r="E106" s="74" t="s">
        <v>5</v>
      </c>
      <c r="F106" s="74" t="s">
        <v>5</v>
      </c>
      <c r="G106" s="73" t="s">
        <v>5</v>
      </c>
      <c r="H106" s="16"/>
      <c r="I106" s="132"/>
      <c r="J106" s="131"/>
      <c r="K106" s="13" t="s">
        <v>4</v>
      </c>
      <c r="L106" s="12">
        <f>SUM(E38,E72,E106,L38,L72)</f>
        <v>7701711</v>
      </c>
      <c r="M106" s="130">
        <f>SUM(F38,F72,F106,M38,M72)</f>
        <v>15598051.925999999</v>
      </c>
      <c r="N106" s="11">
        <f>M106/L106</f>
        <v>2.0252709983534825</v>
      </c>
      <c r="O106" s="81"/>
      <c r="P106" s="81"/>
      <c r="Q106" s="9"/>
      <c r="R106" s="9"/>
      <c r="S106" s="9"/>
      <c r="T106" s="9"/>
      <c r="U106" s="9"/>
      <c r="V106" s="9"/>
      <c r="W106" s="9"/>
      <c r="X106" s="9"/>
      <c r="Y106" s="9"/>
      <c r="Z106" s="9"/>
      <c r="AA106" s="9"/>
      <c r="AB106" s="9"/>
      <c r="AC106" s="9"/>
      <c r="AD106" s="9"/>
      <c r="AE106" s="9"/>
      <c r="AF106" s="9"/>
      <c r="AG106" s="9"/>
      <c r="AH106" s="9"/>
    </row>
    <row r="107" spans="1:190" ht="7.5" customHeight="1" x14ac:dyDescent="0.2">
      <c r="GH107" s="1"/>
    </row>
    <row r="108" spans="1:190" ht="11.25" customHeight="1" x14ac:dyDescent="0.2">
      <c r="A108" s="6" t="s">
        <v>3</v>
      </c>
      <c r="GH108" s="1"/>
    </row>
    <row r="109" spans="1:190" ht="7.5" customHeight="1" x14ac:dyDescent="0.2">
      <c r="GH109" s="1"/>
    </row>
    <row r="110" spans="1:190" ht="43.5" customHeight="1" x14ac:dyDescent="0.2">
      <c r="A110" s="129" t="s">
        <v>25</v>
      </c>
      <c r="B110" s="120"/>
      <c r="C110" s="120"/>
      <c r="D110" s="120"/>
      <c r="E110" s="120"/>
      <c r="F110" s="120"/>
      <c r="G110" s="120"/>
      <c r="H110" s="120"/>
      <c r="I110" s="120"/>
      <c r="J110" s="120"/>
      <c r="K110" s="120"/>
      <c r="L110" s="120"/>
      <c r="M110" s="120"/>
      <c r="N110" s="120"/>
    </row>
    <row r="111" spans="1:190" s="124" customFormat="1" ht="11.25" customHeight="1" x14ac:dyDescent="0.2">
      <c r="A111" s="127" t="s">
        <v>24</v>
      </c>
      <c r="B111" s="6"/>
      <c r="C111" s="6"/>
      <c r="D111" s="126"/>
      <c r="E111" s="37"/>
      <c r="F111" s="37"/>
      <c r="G111" s="37"/>
      <c r="H111" s="37"/>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row>
    <row r="112" spans="1:190" ht="11.25" customHeight="1" x14ac:dyDescent="0.2">
      <c r="A112" s="128" t="s">
        <v>23</v>
      </c>
      <c r="B112" s="5"/>
    </row>
    <row r="113" spans="1:190" s="124" customFormat="1" ht="11.25" customHeight="1" x14ac:dyDescent="0.2">
      <c r="A113" s="127" t="s">
        <v>22</v>
      </c>
      <c r="B113" s="6"/>
      <c r="C113" s="6"/>
      <c r="D113" s="126"/>
      <c r="E113" s="37"/>
      <c r="F113" s="37"/>
      <c r="G113" s="37"/>
      <c r="H113" s="37"/>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row>
    <row r="114" spans="1:190" s="124" customFormat="1" ht="11.25" customHeight="1" x14ac:dyDescent="0.2">
      <c r="A114" s="127" t="s">
        <v>21</v>
      </c>
      <c r="B114" s="6"/>
      <c r="C114" s="6"/>
      <c r="D114" s="126"/>
      <c r="E114" s="37"/>
      <c r="F114" s="37"/>
      <c r="G114" s="37"/>
      <c r="H114" s="37"/>
      <c r="I114" s="6"/>
      <c r="J114" s="6"/>
      <c r="K114" s="6"/>
      <c r="L114" s="6"/>
      <c r="M114" s="6"/>
      <c r="N114" s="6"/>
      <c r="O114" s="6"/>
      <c r="P114" s="6"/>
      <c r="Q114" s="6"/>
      <c r="R114" s="125"/>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row>
    <row r="115" spans="1:190" ht="7.5" customHeight="1" x14ac:dyDescent="0.2">
      <c r="A115" s="123"/>
      <c r="B115" s="5"/>
    </row>
    <row r="116" spans="1:190" ht="11.25" customHeight="1" x14ac:dyDescent="0.2">
      <c r="A116" s="122" t="s">
        <v>20</v>
      </c>
      <c r="B116" s="121" t="s">
        <v>19</v>
      </c>
      <c r="C116" s="120"/>
      <c r="D116" s="120"/>
      <c r="E116" s="120"/>
      <c r="F116" s="120"/>
      <c r="G116" s="120"/>
      <c r="H116" s="120"/>
      <c r="I116" s="120"/>
      <c r="J116" s="120"/>
      <c r="K116" s="120"/>
      <c r="L116" s="120"/>
      <c r="M116" s="120"/>
      <c r="N116" s="120"/>
    </row>
    <row r="117" spans="1:190" ht="7.5" customHeight="1" x14ac:dyDescent="0.2">
      <c r="GH117" s="1"/>
    </row>
    <row r="118" spans="1:190" ht="11.25" customHeight="1" x14ac:dyDescent="0.2">
      <c r="A118" s="6" t="s">
        <v>1</v>
      </c>
      <c r="B118" s="5" t="s">
        <v>0</v>
      </c>
    </row>
    <row r="119" spans="1:190" x14ac:dyDescent="0.2">
      <c r="A119" s="1"/>
      <c r="B119" s="1"/>
      <c r="C119" s="1"/>
      <c r="D119" s="1"/>
      <c r="E119" s="1"/>
      <c r="F119" s="1"/>
      <c r="G119" s="1"/>
      <c r="H119" s="1"/>
    </row>
    <row r="120" spans="1:190" x14ac:dyDescent="0.2">
      <c r="A120" s="1"/>
      <c r="B120" s="1"/>
      <c r="F120" s="119"/>
      <c r="L120" s="56"/>
    </row>
    <row r="121" spans="1:190" x14ac:dyDescent="0.2">
      <c r="F121" s="118"/>
    </row>
    <row r="122" spans="1:190" ht="15.75" x14ac:dyDescent="0.2">
      <c r="A122" s="117" t="s">
        <v>18</v>
      </c>
      <c r="B122" s="117"/>
      <c r="C122" s="116"/>
      <c r="D122" s="115"/>
      <c r="E122" s="114"/>
      <c r="F122" s="108"/>
      <c r="G122" s="108"/>
      <c r="H122" s="108"/>
    </row>
    <row r="123" spans="1:190" ht="7.5" customHeight="1" thickBot="1" x14ac:dyDescent="0.25">
      <c r="A123" s="113"/>
      <c r="B123" s="113"/>
      <c r="C123" s="112"/>
      <c r="D123" s="111"/>
      <c r="E123" s="110"/>
      <c r="F123" s="109"/>
      <c r="G123" s="109"/>
      <c r="H123" s="108"/>
      <c r="I123" s="1"/>
      <c r="J123" s="107"/>
      <c r="K123" s="107"/>
      <c r="L123" s="107"/>
      <c r="M123" s="107"/>
    </row>
    <row r="124" spans="1:190" ht="21.75" thickBot="1" x14ac:dyDescent="0.25">
      <c r="A124" s="105" t="s">
        <v>17</v>
      </c>
      <c r="B124" s="105"/>
      <c r="C124" s="104"/>
      <c r="D124" s="103" t="s">
        <v>16</v>
      </c>
      <c r="E124" s="102" t="s">
        <v>15</v>
      </c>
      <c r="F124" s="102" t="s">
        <v>14</v>
      </c>
      <c r="G124" s="101" t="s">
        <v>13</v>
      </c>
      <c r="H124" s="106"/>
      <c r="I124" s="105" t="s">
        <v>17</v>
      </c>
      <c r="J124" s="104"/>
      <c r="K124" s="103" t="s">
        <v>16</v>
      </c>
      <c r="L124" s="102" t="s">
        <v>15</v>
      </c>
      <c r="M124" s="102" t="s">
        <v>14</v>
      </c>
      <c r="N124" s="101" t="s">
        <v>13</v>
      </c>
      <c r="GG124" s="1"/>
      <c r="GH124" s="1"/>
    </row>
    <row r="125" spans="1:190" ht="13.5" thickBot="1" x14ac:dyDescent="0.25">
      <c r="A125" s="100"/>
      <c r="B125" s="100"/>
      <c r="C125" s="99"/>
      <c r="D125" s="98"/>
      <c r="E125" s="93" t="s">
        <v>12</v>
      </c>
      <c r="F125" s="93" t="s">
        <v>11</v>
      </c>
      <c r="G125" s="92"/>
      <c r="H125" s="97"/>
      <c r="I125" s="96"/>
      <c r="J125" s="95"/>
      <c r="K125" s="94"/>
      <c r="L125" s="93" t="s">
        <v>12</v>
      </c>
      <c r="M125" s="93" t="s">
        <v>11</v>
      </c>
      <c r="N125" s="92"/>
      <c r="GG125" s="1"/>
      <c r="GH125" s="1"/>
    </row>
    <row r="126" spans="1:190" ht="9.75" customHeight="1" x14ac:dyDescent="0.2">
      <c r="A126" s="8" t="s">
        <v>10</v>
      </c>
      <c r="B126" s="84"/>
      <c r="C126" s="83"/>
      <c r="D126" s="87">
        <v>1990</v>
      </c>
      <c r="E126" s="86">
        <v>1050</v>
      </c>
      <c r="F126" s="86">
        <v>3449</v>
      </c>
      <c r="G126" s="54">
        <f>F126/E126</f>
        <v>3.2847619047619045</v>
      </c>
      <c r="H126" s="85"/>
      <c r="I126" s="6" t="s">
        <v>9</v>
      </c>
      <c r="J126" s="44"/>
      <c r="K126" s="39">
        <v>1990</v>
      </c>
      <c r="L126" s="38" t="s">
        <v>8</v>
      </c>
      <c r="M126" s="38" t="s">
        <v>8</v>
      </c>
      <c r="N126" s="42" t="s">
        <v>5</v>
      </c>
      <c r="Q126" s="56"/>
      <c r="GG126" s="1"/>
      <c r="GH126" s="1"/>
    </row>
    <row r="127" spans="1:190" ht="9.75" customHeight="1" x14ac:dyDescent="0.2">
      <c r="A127" s="91"/>
      <c r="B127" s="91"/>
      <c r="C127" s="90"/>
      <c r="D127" s="89">
        <v>1991</v>
      </c>
      <c r="E127" s="88">
        <v>1185</v>
      </c>
      <c r="F127" s="88">
        <v>3686</v>
      </c>
      <c r="G127" s="55">
        <f>F127/E127</f>
        <v>3.1105485232067509</v>
      </c>
      <c r="H127" s="85"/>
      <c r="I127" s="53"/>
      <c r="J127" s="53"/>
      <c r="K127" s="48">
        <v>1991</v>
      </c>
      <c r="L127" s="47" t="s">
        <v>8</v>
      </c>
      <c r="M127" s="47" t="s">
        <v>8</v>
      </c>
      <c r="N127" s="51" t="s">
        <v>5</v>
      </c>
      <c r="Q127" s="56"/>
      <c r="GG127" s="1"/>
      <c r="GH127" s="1"/>
    </row>
    <row r="128" spans="1:190" ht="9.75" customHeight="1" x14ac:dyDescent="0.2">
      <c r="A128" s="84"/>
      <c r="B128" s="84"/>
      <c r="C128" s="83"/>
      <c r="D128" s="87">
        <v>1992</v>
      </c>
      <c r="E128" s="86">
        <v>3130</v>
      </c>
      <c r="F128" s="86">
        <v>9979</v>
      </c>
      <c r="G128" s="54">
        <f>F128/E128</f>
        <v>3.1881789137380192</v>
      </c>
      <c r="H128" s="85"/>
      <c r="I128" s="44"/>
      <c r="J128" s="44"/>
      <c r="K128" s="39">
        <v>1992</v>
      </c>
      <c r="L128" s="38" t="s">
        <v>8</v>
      </c>
      <c r="M128" s="38" t="s">
        <v>8</v>
      </c>
      <c r="N128" s="42" t="s">
        <v>5</v>
      </c>
      <c r="Q128" s="56"/>
      <c r="GG128" s="1"/>
      <c r="GH128" s="1"/>
    </row>
    <row r="129" spans="1:190" ht="9.75" customHeight="1" x14ac:dyDescent="0.2">
      <c r="A129" s="91"/>
      <c r="B129" s="91"/>
      <c r="C129" s="90"/>
      <c r="D129" s="89">
        <v>1993</v>
      </c>
      <c r="E129" s="88">
        <v>6575</v>
      </c>
      <c r="F129" s="88">
        <v>22297</v>
      </c>
      <c r="G129" s="55">
        <f>F129/E129</f>
        <v>3.3911787072243347</v>
      </c>
      <c r="H129" s="85"/>
      <c r="I129" s="53"/>
      <c r="J129" s="53"/>
      <c r="K129" s="48">
        <v>1993</v>
      </c>
      <c r="L129" s="47" t="s">
        <v>8</v>
      </c>
      <c r="M129" s="47" t="s">
        <v>8</v>
      </c>
      <c r="N129" s="51" t="s">
        <v>5</v>
      </c>
      <c r="Q129" s="56"/>
      <c r="GG129" s="1"/>
      <c r="GH129" s="1"/>
    </row>
    <row r="130" spans="1:190" ht="9.75" customHeight="1" x14ac:dyDescent="0.2">
      <c r="A130" s="84"/>
      <c r="B130" s="84"/>
      <c r="C130" s="83"/>
      <c r="D130" s="87">
        <v>1994</v>
      </c>
      <c r="E130" s="86">
        <v>6838</v>
      </c>
      <c r="F130" s="86">
        <v>17912</v>
      </c>
      <c r="G130" s="54">
        <f>F130/E130</f>
        <v>2.6194793799356537</v>
      </c>
      <c r="H130" s="85"/>
      <c r="I130" s="44"/>
      <c r="J130" s="44"/>
      <c r="K130" s="39">
        <v>1994</v>
      </c>
      <c r="L130" s="38" t="s">
        <v>8</v>
      </c>
      <c r="M130" s="38" t="s">
        <v>8</v>
      </c>
      <c r="N130" s="42" t="s">
        <v>5</v>
      </c>
      <c r="Q130" s="56"/>
      <c r="GG130" s="1"/>
      <c r="GH130" s="1"/>
    </row>
    <row r="131" spans="1:190" ht="9.75" customHeight="1" x14ac:dyDescent="0.2">
      <c r="A131" s="91"/>
      <c r="B131" s="91"/>
      <c r="C131" s="90"/>
      <c r="D131" s="89">
        <v>1995</v>
      </c>
      <c r="E131" s="88">
        <v>10082</v>
      </c>
      <c r="F131" s="88">
        <v>18955</v>
      </c>
      <c r="G131" s="55">
        <f>F131/E131</f>
        <v>1.8800833168022217</v>
      </c>
      <c r="H131" s="85"/>
      <c r="I131" s="53"/>
      <c r="J131" s="53"/>
      <c r="K131" s="48">
        <v>1995</v>
      </c>
      <c r="L131" s="47" t="s">
        <v>8</v>
      </c>
      <c r="M131" s="47" t="s">
        <v>8</v>
      </c>
      <c r="N131" s="51" t="s">
        <v>5</v>
      </c>
      <c r="Q131" s="56"/>
      <c r="GG131" s="1"/>
      <c r="GH131" s="1"/>
    </row>
    <row r="132" spans="1:190" ht="9.75" customHeight="1" x14ac:dyDescent="0.2">
      <c r="A132" s="84"/>
      <c r="B132" s="84"/>
      <c r="C132" s="83"/>
      <c r="D132" s="87">
        <v>1996</v>
      </c>
      <c r="E132" s="86">
        <v>8047</v>
      </c>
      <c r="F132" s="86">
        <v>15171</v>
      </c>
      <c r="G132" s="54">
        <f>F132/E132</f>
        <v>1.8852988691437802</v>
      </c>
      <c r="H132" s="85"/>
      <c r="I132" s="44"/>
      <c r="J132" s="44"/>
      <c r="K132" s="39">
        <v>1996</v>
      </c>
      <c r="L132" s="38" t="s">
        <v>8</v>
      </c>
      <c r="M132" s="38" t="s">
        <v>8</v>
      </c>
      <c r="N132" s="42" t="s">
        <v>5</v>
      </c>
      <c r="Q132" s="56"/>
      <c r="GG132" s="1"/>
      <c r="GH132" s="1"/>
    </row>
    <row r="133" spans="1:190" ht="9.75" customHeight="1" x14ac:dyDescent="0.2">
      <c r="A133" s="91"/>
      <c r="B133" s="91"/>
      <c r="C133" s="90"/>
      <c r="D133" s="89">
        <v>1997</v>
      </c>
      <c r="E133" s="88">
        <v>4050</v>
      </c>
      <c r="F133" s="88">
        <v>14238</v>
      </c>
      <c r="G133" s="55">
        <f>F133/E133</f>
        <v>3.5155555555555558</v>
      </c>
      <c r="H133" s="85"/>
      <c r="I133" s="53"/>
      <c r="J133" s="53"/>
      <c r="K133" s="48">
        <v>1997</v>
      </c>
      <c r="L133" s="47" t="s">
        <v>8</v>
      </c>
      <c r="M133" s="47" t="s">
        <v>8</v>
      </c>
      <c r="N133" s="51" t="s">
        <v>5</v>
      </c>
      <c r="Q133" s="56"/>
      <c r="GG133" s="1"/>
      <c r="GH133" s="1"/>
    </row>
    <row r="134" spans="1:190" ht="9.75" customHeight="1" x14ac:dyDescent="0.2">
      <c r="A134" s="84"/>
      <c r="B134" s="84"/>
      <c r="C134" s="83"/>
      <c r="D134" s="87">
        <v>1998</v>
      </c>
      <c r="E134" s="86">
        <v>1455</v>
      </c>
      <c r="F134" s="86">
        <v>4886</v>
      </c>
      <c r="G134" s="54">
        <f>F134/E134</f>
        <v>3.3580756013745705</v>
      </c>
      <c r="H134" s="85"/>
      <c r="I134" s="44"/>
      <c r="J134" s="44"/>
      <c r="K134" s="39">
        <v>1998</v>
      </c>
      <c r="L134" s="38" t="s">
        <v>8</v>
      </c>
      <c r="M134" s="38" t="s">
        <v>8</v>
      </c>
      <c r="N134" s="42" t="s">
        <v>5</v>
      </c>
      <c r="Q134" s="56"/>
      <c r="GG134" s="1"/>
      <c r="GH134" s="1"/>
    </row>
    <row r="135" spans="1:190" ht="10.5" customHeight="1" x14ac:dyDescent="0.2">
      <c r="A135" s="53"/>
      <c r="B135" s="49"/>
      <c r="C135" s="49"/>
      <c r="D135" s="48">
        <v>1999</v>
      </c>
      <c r="E135" s="47">
        <v>3928</v>
      </c>
      <c r="F135" s="47">
        <v>9822</v>
      </c>
      <c r="G135" s="55">
        <f>F135/E135</f>
        <v>2.5005091649694502</v>
      </c>
      <c r="H135" s="41"/>
      <c r="I135" s="53"/>
      <c r="J135" s="57"/>
      <c r="K135" s="48">
        <v>1999</v>
      </c>
      <c r="L135" s="47" t="s">
        <v>8</v>
      </c>
      <c r="M135" s="47" t="s">
        <v>8</v>
      </c>
      <c r="N135" s="51" t="s">
        <v>5</v>
      </c>
      <c r="Q135" s="56"/>
      <c r="GG135" s="1"/>
      <c r="GH135" s="1"/>
    </row>
    <row r="136" spans="1:190" ht="10.5" customHeight="1" x14ac:dyDescent="0.2">
      <c r="A136" s="84"/>
      <c r="B136" s="84"/>
      <c r="C136" s="83"/>
      <c r="D136" s="39">
        <v>2000</v>
      </c>
      <c r="E136" s="38">
        <v>7743</v>
      </c>
      <c r="F136" s="38">
        <v>15212</v>
      </c>
      <c r="G136" s="54">
        <f>F136/E136</f>
        <v>1.9646131990184683</v>
      </c>
      <c r="H136" s="41"/>
      <c r="I136" s="6"/>
      <c r="J136" s="6"/>
      <c r="K136" s="39">
        <v>2000</v>
      </c>
      <c r="L136" s="38" t="s">
        <v>8</v>
      </c>
      <c r="M136" s="38" t="s">
        <v>8</v>
      </c>
      <c r="N136" s="42" t="s">
        <v>5</v>
      </c>
      <c r="Q136" s="56"/>
      <c r="GG136" s="1"/>
      <c r="GH136" s="1"/>
    </row>
    <row r="137" spans="1:190" ht="10.5" customHeight="1" x14ac:dyDescent="0.2">
      <c r="A137" s="53"/>
      <c r="B137" s="53"/>
      <c r="C137" s="53"/>
      <c r="D137" s="48">
        <v>2001</v>
      </c>
      <c r="E137" s="47">
        <v>40100</v>
      </c>
      <c r="F137" s="47">
        <v>87584</v>
      </c>
      <c r="G137" s="55">
        <f>F137/E137</f>
        <v>2.1841396508728179</v>
      </c>
      <c r="H137" s="41"/>
      <c r="I137" s="57"/>
      <c r="J137" s="57"/>
      <c r="K137" s="48">
        <v>2001</v>
      </c>
      <c r="L137" s="47" t="s">
        <v>8</v>
      </c>
      <c r="M137" s="47" t="s">
        <v>8</v>
      </c>
      <c r="N137" s="51" t="s">
        <v>5</v>
      </c>
      <c r="Q137" s="56"/>
      <c r="GG137" s="1"/>
      <c r="GH137" s="1"/>
    </row>
    <row r="138" spans="1:190" ht="10.5" customHeight="1" x14ac:dyDescent="0.2">
      <c r="A138" s="8"/>
      <c r="B138" s="8"/>
      <c r="C138" s="8"/>
      <c r="D138" s="39">
        <v>2002</v>
      </c>
      <c r="E138" s="38">
        <v>6899</v>
      </c>
      <c r="F138" s="38">
        <v>15759</v>
      </c>
      <c r="G138" s="54">
        <f>F138/E138</f>
        <v>2.284244093346862</v>
      </c>
      <c r="H138" s="41"/>
      <c r="I138" s="6"/>
      <c r="J138" s="6"/>
      <c r="K138" s="39">
        <v>2002</v>
      </c>
      <c r="L138" s="38" t="s">
        <v>8</v>
      </c>
      <c r="M138" s="38" t="s">
        <v>8</v>
      </c>
      <c r="N138" s="42" t="s">
        <v>5</v>
      </c>
      <c r="Q138" s="56"/>
      <c r="GG138" s="1"/>
      <c r="GH138" s="1"/>
    </row>
    <row r="139" spans="1:190" ht="10.5" customHeight="1" x14ac:dyDescent="0.2">
      <c r="A139" s="49"/>
      <c r="B139" s="49"/>
      <c r="C139" s="49"/>
      <c r="D139" s="48">
        <v>2003</v>
      </c>
      <c r="E139" s="52" t="s">
        <v>5</v>
      </c>
      <c r="F139" s="52" t="s">
        <v>5</v>
      </c>
      <c r="G139" s="51" t="s">
        <v>5</v>
      </c>
      <c r="H139" s="82"/>
      <c r="I139" s="57"/>
      <c r="J139" s="57"/>
      <c r="K139" s="48">
        <v>2003</v>
      </c>
      <c r="L139" s="47" t="s">
        <v>8</v>
      </c>
      <c r="M139" s="47" t="s">
        <v>8</v>
      </c>
      <c r="N139" s="51" t="s">
        <v>5</v>
      </c>
      <c r="GG139" s="1"/>
      <c r="GH139" s="1"/>
    </row>
    <row r="140" spans="1:190" ht="10.5" customHeight="1" x14ac:dyDescent="0.2">
      <c r="A140" s="8"/>
      <c r="B140" s="8"/>
      <c r="C140" s="8"/>
      <c r="D140" s="39">
        <v>2004</v>
      </c>
      <c r="E140" s="43" t="s">
        <v>5</v>
      </c>
      <c r="F140" s="43" t="s">
        <v>5</v>
      </c>
      <c r="G140" s="42" t="s">
        <v>5</v>
      </c>
      <c r="H140" s="82"/>
      <c r="I140" s="6"/>
      <c r="J140" s="6"/>
      <c r="K140" s="39">
        <v>2004</v>
      </c>
      <c r="L140" s="38">
        <v>374642</v>
      </c>
      <c r="M140" s="38">
        <v>588173</v>
      </c>
      <c r="N140" s="54">
        <f>M140/L140</f>
        <v>1.5699601219297357</v>
      </c>
      <c r="Q140" s="56"/>
      <c r="GG140" s="1"/>
      <c r="GH140" s="1"/>
    </row>
    <row r="141" spans="1:190" ht="10.5" customHeight="1" x14ac:dyDescent="0.2">
      <c r="A141" s="49"/>
      <c r="B141" s="49"/>
      <c r="C141" s="49"/>
      <c r="D141" s="48">
        <v>2005</v>
      </c>
      <c r="E141" s="52" t="s">
        <v>5</v>
      </c>
      <c r="F141" s="52" t="s">
        <v>5</v>
      </c>
      <c r="G141" s="51" t="s">
        <v>5</v>
      </c>
      <c r="H141" s="82"/>
      <c r="I141" s="57"/>
      <c r="J141" s="57"/>
      <c r="K141" s="48">
        <v>2005</v>
      </c>
      <c r="L141" s="47">
        <v>403535</v>
      </c>
      <c r="M141" s="47">
        <v>729604</v>
      </c>
      <c r="N141" s="55">
        <f>M141/L141</f>
        <v>1.8080315214293681</v>
      </c>
      <c r="Q141" s="56"/>
      <c r="GG141" s="1"/>
      <c r="GH141" s="1"/>
    </row>
    <row r="142" spans="1:190" ht="10.5" customHeight="1" x14ac:dyDescent="0.2">
      <c r="A142" s="8"/>
      <c r="B142" s="8"/>
      <c r="C142" s="8"/>
      <c r="D142" s="39">
        <v>2006</v>
      </c>
      <c r="E142" s="43" t="s">
        <v>5</v>
      </c>
      <c r="F142" s="43" t="s">
        <v>5</v>
      </c>
      <c r="G142" s="42" t="s">
        <v>5</v>
      </c>
      <c r="H142" s="82"/>
      <c r="I142" s="6"/>
      <c r="J142" s="6"/>
      <c r="K142" s="39">
        <v>2006</v>
      </c>
      <c r="L142" s="38">
        <v>446305</v>
      </c>
      <c r="M142" s="38">
        <v>801850</v>
      </c>
      <c r="N142" s="54">
        <f>M142/L142</f>
        <v>1.7966413103146952</v>
      </c>
      <c r="Q142" s="56"/>
      <c r="GG142" s="1"/>
      <c r="GH142" s="1"/>
    </row>
    <row r="143" spans="1:190" ht="10.5" customHeight="1" x14ac:dyDescent="0.2">
      <c r="A143" s="49"/>
      <c r="B143" s="49"/>
      <c r="C143" s="49"/>
      <c r="D143" s="48">
        <v>2007</v>
      </c>
      <c r="E143" s="52" t="s">
        <v>5</v>
      </c>
      <c r="F143" s="52" t="s">
        <v>5</v>
      </c>
      <c r="G143" s="51" t="s">
        <v>5</v>
      </c>
      <c r="H143" s="82"/>
      <c r="I143" s="57"/>
      <c r="J143" s="57"/>
      <c r="K143" s="48">
        <v>2007</v>
      </c>
      <c r="L143" s="47">
        <v>472282</v>
      </c>
      <c r="M143" s="47">
        <v>856418</v>
      </c>
      <c r="N143" s="55">
        <f>M143/L143</f>
        <v>1.8133615085902066</v>
      </c>
      <c r="Q143" s="56"/>
      <c r="GG143" s="1"/>
      <c r="GH143" s="1"/>
    </row>
    <row r="144" spans="1:190" ht="10.5" customHeight="1" x14ac:dyDescent="0.2">
      <c r="A144" s="8"/>
      <c r="B144" s="8"/>
      <c r="C144" s="8"/>
      <c r="D144" s="39">
        <v>2008</v>
      </c>
      <c r="E144" s="43" t="s">
        <v>5</v>
      </c>
      <c r="F144" s="43" t="s">
        <v>5</v>
      </c>
      <c r="G144" s="42" t="s">
        <v>5</v>
      </c>
      <c r="H144" s="82"/>
      <c r="I144" s="6"/>
      <c r="J144" s="6"/>
      <c r="K144" s="39">
        <v>2008</v>
      </c>
      <c r="L144" s="38">
        <v>481125</v>
      </c>
      <c r="M144" s="38">
        <v>844238</v>
      </c>
      <c r="N144" s="54">
        <f>M144/L144</f>
        <v>1.7547165497531827</v>
      </c>
      <c r="Q144" s="56"/>
      <c r="GG144" s="1"/>
      <c r="GH144" s="1"/>
    </row>
    <row r="145" spans="1:190" ht="10.5" customHeight="1" x14ac:dyDescent="0.2">
      <c r="A145" s="49"/>
      <c r="B145" s="49"/>
      <c r="C145" s="49"/>
      <c r="D145" s="48">
        <v>2009</v>
      </c>
      <c r="E145" s="52" t="s">
        <v>5</v>
      </c>
      <c r="F145" s="52" t="s">
        <v>5</v>
      </c>
      <c r="G145" s="51" t="s">
        <v>5</v>
      </c>
      <c r="H145" s="82"/>
      <c r="I145" s="57"/>
      <c r="J145" s="57"/>
      <c r="K145" s="48">
        <v>2009</v>
      </c>
      <c r="L145" s="52">
        <v>457670</v>
      </c>
      <c r="M145" s="47">
        <v>831132</v>
      </c>
      <c r="N145" s="55">
        <f>M145/L145</f>
        <v>1.8160071667358577</v>
      </c>
      <c r="Q145" s="56"/>
      <c r="GG145" s="1"/>
      <c r="GH145" s="1"/>
    </row>
    <row r="146" spans="1:190" ht="10.5" customHeight="1" x14ac:dyDescent="0.2">
      <c r="A146" s="8"/>
      <c r="B146" s="8"/>
      <c r="C146" s="8"/>
      <c r="D146" s="39">
        <v>2010</v>
      </c>
      <c r="E146" s="43" t="s">
        <v>5</v>
      </c>
      <c r="F146" s="43" t="s">
        <v>5</v>
      </c>
      <c r="G146" s="42" t="s">
        <v>5</v>
      </c>
      <c r="H146" s="82"/>
      <c r="I146" s="6"/>
      <c r="J146" s="6"/>
      <c r="K146" s="39">
        <v>2010</v>
      </c>
      <c r="L146" s="43">
        <v>460335</v>
      </c>
      <c r="M146" s="38">
        <v>839605</v>
      </c>
      <c r="N146" s="54">
        <f>M146/L146</f>
        <v>1.8238999858798484</v>
      </c>
      <c r="Q146" s="56"/>
      <c r="GG146" s="1"/>
      <c r="GH146" s="1"/>
    </row>
    <row r="147" spans="1:190" ht="10.5" customHeight="1" x14ac:dyDescent="0.2">
      <c r="A147" s="49"/>
      <c r="B147" s="49"/>
      <c r="C147" s="49"/>
      <c r="D147" s="48">
        <v>2011</v>
      </c>
      <c r="E147" s="52" t="s">
        <v>5</v>
      </c>
      <c r="F147" s="52" t="s">
        <v>5</v>
      </c>
      <c r="G147" s="51" t="s">
        <v>5</v>
      </c>
      <c r="H147" s="82"/>
      <c r="I147" s="57"/>
      <c r="J147" s="57"/>
      <c r="K147" s="48">
        <v>2011</v>
      </c>
      <c r="L147" s="52">
        <v>236602</v>
      </c>
      <c r="M147" s="47">
        <v>440958</v>
      </c>
      <c r="N147" s="55">
        <f>M147/L147</f>
        <v>1.863712056533757</v>
      </c>
      <c r="Q147" s="56"/>
      <c r="GG147" s="1"/>
      <c r="GH147" s="1"/>
    </row>
    <row r="148" spans="1:190" ht="10.5" customHeight="1" x14ac:dyDescent="0.2">
      <c r="A148" s="8"/>
      <c r="B148" s="8"/>
      <c r="C148" s="8"/>
      <c r="D148" s="39">
        <v>2012</v>
      </c>
      <c r="E148" s="43" t="s">
        <v>5</v>
      </c>
      <c r="F148" s="43" t="s">
        <v>5</v>
      </c>
      <c r="G148" s="42" t="s">
        <v>5</v>
      </c>
      <c r="H148" s="82"/>
      <c r="I148" s="6"/>
      <c r="J148" s="6"/>
      <c r="K148" s="39">
        <v>2012</v>
      </c>
      <c r="L148" s="43">
        <v>220093</v>
      </c>
      <c r="M148" s="38">
        <v>405286</v>
      </c>
      <c r="N148" s="54">
        <f>M148/L148</f>
        <v>1.8414306679449142</v>
      </c>
      <c r="Q148" s="56"/>
      <c r="GG148" s="1"/>
      <c r="GH148" s="1"/>
    </row>
    <row r="149" spans="1:190" ht="10.5" customHeight="1" x14ac:dyDescent="0.2">
      <c r="A149" s="49"/>
      <c r="B149" s="49"/>
      <c r="C149" s="49"/>
      <c r="D149" s="48">
        <v>2013</v>
      </c>
      <c r="E149" s="52" t="s">
        <v>5</v>
      </c>
      <c r="F149" s="52" t="s">
        <v>5</v>
      </c>
      <c r="G149" s="51" t="s">
        <v>5</v>
      </c>
      <c r="H149" s="82"/>
      <c r="I149" s="57"/>
      <c r="J149" s="57"/>
      <c r="K149" s="48">
        <v>2013</v>
      </c>
      <c r="L149" s="52">
        <v>267836</v>
      </c>
      <c r="M149" s="47">
        <v>489499</v>
      </c>
      <c r="N149" s="55">
        <f>M149/L149</f>
        <v>1.8276071924610582</v>
      </c>
      <c r="Q149" s="56"/>
      <c r="GG149" s="1"/>
      <c r="GH149" s="1"/>
    </row>
    <row r="150" spans="1:190" ht="10.5" customHeight="1" x14ac:dyDescent="0.2">
      <c r="A150" s="8"/>
      <c r="B150" s="8"/>
      <c r="C150" s="8"/>
      <c r="D150" s="39">
        <v>2014</v>
      </c>
      <c r="E150" s="43" t="s">
        <v>5</v>
      </c>
      <c r="F150" s="43" t="s">
        <v>5</v>
      </c>
      <c r="G150" s="42" t="s">
        <v>5</v>
      </c>
      <c r="H150" s="82"/>
      <c r="I150" s="6"/>
      <c r="J150" s="6"/>
      <c r="K150" s="39">
        <v>2014</v>
      </c>
      <c r="L150" s="43">
        <v>249894</v>
      </c>
      <c r="M150" s="38">
        <v>447170</v>
      </c>
      <c r="N150" s="54">
        <f>M150/L150</f>
        <v>1.7894387220181356</v>
      </c>
      <c r="Q150" s="56"/>
      <c r="GG150" s="1"/>
      <c r="GH150" s="1"/>
    </row>
    <row r="151" spans="1:190" ht="10.5" customHeight="1" x14ac:dyDescent="0.2">
      <c r="A151" s="49"/>
      <c r="B151" s="49"/>
      <c r="C151" s="49"/>
      <c r="D151" s="48">
        <v>2015</v>
      </c>
      <c r="E151" s="52" t="s">
        <v>5</v>
      </c>
      <c r="F151" s="52" t="s">
        <v>5</v>
      </c>
      <c r="G151" s="51" t="s">
        <v>5</v>
      </c>
      <c r="H151" s="82"/>
      <c r="I151" s="57"/>
      <c r="J151" s="57"/>
      <c r="K151" s="48">
        <v>2015</v>
      </c>
      <c r="L151" s="52">
        <v>234079</v>
      </c>
      <c r="M151" s="47">
        <v>423694</v>
      </c>
      <c r="N151" s="55">
        <f>M151/L151</f>
        <v>1.8100470354025777</v>
      </c>
      <c r="Q151" s="56"/>
      <c r="GG151" s="1"/>
      <c r="GH151" s="1"/>
    </row>
    <row r="152" spans="1:190" ht="10.5" customHeight="1" x14ac:dyDescent="0.2">
      <c r="A152" s="8"/>
      <c r="B152" s="8"/>
      <c r="C152" s="8"/>
      <c r="D152" s="39">
        <v>2016</v>
      </c>
      <c r="E152" s="43" t="s">
        <v>5</v>
      </c>
      <c r="F152" s="43" t="s">
        <v>5</v>
      </c>
      <c r="G152" s="42" t="s">
        <v>5</v>
      </c>
      <c r="H152" s="82"/>
      <c r="I152" s="6"/>
      <c r="J152" s="6"/>
      <c r="K152" s="39">
        <v>2016</v>
      </c>
      <c r="L152" s="43">
        <v>91336</v>
      </c>
      <c r="M152" s="38">
        <v>437331</v>
      </c>
      <c r="N152" s="54">
        <f>M152/L152</f>
        <v>4.7881558202680212</v>
      </c>
      <c r="Q152" s="56"/>
      <c r="GG152" s="1"/>
      <c r="GH152" s="1"/>
    </row>
    <row r="153" spans="1:190" ht="10.5" customHeight="1" x14ac:dyDescent="0.2">
      <c r="A153" s="49"/>
      <c r="B153" s="49"/>
      <c r="C153" s="49"/>
      <c r="D153" s="48">
        <v>2017</v>
      </c>
      <c r="E153" s="52" t="s">
        <v>5</v>
      </c>
      <c r="F153" s="52" t="s">
        <v>5</v>
      </c>
      <c r="G153" s="51" t="s">
        <v>5</v>
      </c>
      <c r="H153" s="82"/>
      <c r="I153" s="57"/>
      <c r="J153" s="57"/>
      <c r="K153" s="48">
        <v>2017</v>
      </c>
      <c r="L153" s="52">
        <v>44173</v>
      </c>
      <c r="M153" s="47">
        <v>216968.36</v>
      </c>
      <c r="N153" s="55">
        <f>M153/L153</f>
        <v>4.9117868381137795</v>
      </c>
      <c r="Q153" s="56"/>
      <c r="GG153" s="1"/>
      <c r="GH153" s="1"/>
    </row>
    <row r="154" spans="1:190" ht="10.5" customHeight="1" x14ac:dyDescent="0.2">
      <c r="A154" s="8"/>
      <c r="B154" s="8"/>
      <c r="C154" s="8"/>
      <c r="D154" s="39">
        <v>2018</v>
      </c>
      <c r="E154" s="43" t="s">
        <v>5</v>
      </c>
      <c r="F154" s="43" t="s">
        <v>5</v>
      </c>
      <c r="G154" s="42" t="s">
        <v>5</v>
      </c>
      <c r="H154" s="82"/>
      <c r="I154" s="6"/>
      <c r="J154" s="6"/>
      <c r="K154" s="39">
        <v>2018</v>
      </c>
      <c r="L154" s="43" t="s">
        <v>5</v>
      </c>
      <c r="M154" s="43" t="s">
        <v>5</v>
      </c>
      <c r="N154" s="42" t="s">
        <v>5</v>
      </c>
      <c r="Q154" s="56"/>
      <c r="GG154" s="1"/>
      <c r="GH154" s="1"/>
    </row>
    <row r="155" spans="1:190" ht="10.5" customHeight="1" x14ac:dyDescent="0.2">
      <c r="A155" s="49"/>
      <c r="B155" s="49"/>
      <c r="C155" s="49"/>
      <c r="D155" s="48">
        <v>2019</v>
      </c>
      <c r="E155" s="52" t="s">
        <v>5</v>
      </c>
      <c r="F155" s="52" t="s">
        <v>5</v>
      </c>
      <c r="G155" s="51" t="s">
        <v>5</v>
      </c>
      <c r="H155" s="82"/>
      <c r="I155" s="57"/>
      <c r="J155" s="57"/>
      <c r="K155" s="48">
        <v>2019</v>
      </c>
      <c r="L155" s="52" t="s">
        <v>5</v>
      </c>
      <c r="M155" s="52" t="s">
        <v>5</v>
      </c>
      <c r="N155" s="51" t="s">
        <v>5</v>
      </c>
      <c r="Q155" s="56"/>
      <c r="GG155" s="1"/>
      <c r="GH155" s="1"/>
    </row>
    <row r="156" spans="1:190" ht="10.5" customHeight="1" x14ac:dyDescent="0.2">
      <c r="A156" s="8"/>
      <c r="B156" s="8"/>
      <c r="C156" s="8"/>
      <c r="D156" s="39">
        <v>2020</v>
      </c>
      <c r="E156" s="43" t="s">
        <v>5</v>
      </c>
      <c r="F156" s="43" t="s">
        <v>5</v>
      </c>
      <c r="G156" s="42" t="s">
        <v>5</v>
      </c>
      <c r="H156" s="82"/>
      <c r="I156" s="6"/>
      <c r="J156" s="6"/>
      <c r="K156" s="39">
        <v>2020</v>
      </c>
      <c r="L156" s="43" t="s">
        <v>5</v>
      </c>
      <c r="M156" s="43" t="s">
        <v>5</v>
      </c>
      <c r="N156" s="42" t="s">
        <v>5</v>
      </c>
      <c r="Q156" s="56"/>
      <c r="GG156" s="1"/>
      <c r="GH156" s="1"/>
    </row>
    <row r="157" spans="1:190" customFormat="1" ht="10.5" customHeight="1" x14ac:dyDescent="0.2">
      <c r="A157" s="31"/>
      <c r="B157" s="31"/>
      <c r="C157" s="31"/>
      <c r="D157" s="30">
        <v>2021</v>
      </c>
      <c r="E157" s="71" t="s">
        <v>5</v>
      </c>
      <c r="F157" s="71" t="s">
        <v>5</v>
      </c>
      <c r="G157" s="70" t="s">
        <v>5</v>
      </c>
      <c r="H157" s="16"/>
      <c r="I157" s="72"/>
      <c r="J157" s="72"/>
      <c r="K157" s="30">
        <v>2021</v>
      </c>
      <c r="L157" s="71" t="s">
        <v>5</v>
      </c>
      <c r="M157" s="71" t="s">
        <v>5</v>
      </c>
      <c r="N157" s="70" t="s">
        <v>5</v>
      </c>
      <c r="O157" s="9"/>
      <c r="P157" s="9"/>
      <c r="Q157" s="81"/>
      <c r="R157" s="9"/>
      <c r="S157" s="9"/>
      <c r="T157" s="9"/>
      <c r="U157" s="9"/>
      <c r="V157" s="9"/>
      <c r="W157" s="9"/>
      <c r="X157" s="9"/>
      <c r="Y157" s="9"/>
      <c r="Z157" s="9"/>
      <c r="AA157" s="9"/>
      <c r="AB157" s="9"/>
      <c r="AC157" s="9"/>
      <c r="AD157" s="9"/>
      <c r="AE157" s="9"/>
      <c r="AF157" s="9"/>
      <c r="AG157" s="9"/>
      <c r="AH157" s="9"/>
    </row>
    <row r="158" spans="1:190" s="67" customFormat="1" ht="10.5" customHeight="1" x14ac:dyDescent="0.2">
      <c r="A158" s="80"/>
      <c r="B158" s="80"/>
      <c r="C158" s="80"/>
      <c r="D158" s="78">
        <v>2022</v>
      </c>
      <c r="E158" s="77" t="s">
        <v>5</v>
      </c>
      <c r="F158" s="77" t="s">
        <v>5</v>
      </c>
      <c r="G158" s="76" t="s">
        <v>5</v>
      </c>
      <c r="H158" s="16"/>
      <c r="I158" s="79"/>
      <c r="J158" s="79"/>
      <c r="K158" s="78">
        <v>2022</v>
      </c>
      <c r="L158" s="77" t="s">
        <v>5</v>
      </c>
      <c r="M158" s="77" t="s">
        <v>5</v>
      </c>
      <c r="N158" s="76" t="s">
        <v>5</v>
      </c>
      <c r="O158" s="68"/>
      <c r="P158" s="68"/>
      <c r="Q158" s="69"/>
      <c r="R158" s="68"/>
      <c r="S158" s="68"/>
      <c r="T158" s="68"/>
      <c r="U158" s="68"/>
      <c r="V158" s="68"/>
      <c r="W158" s="68"/>
      <c r="X158" s="68"/>
      <c r="Y158" s="68"/>
      <c r="Z158" s="68"/>
      <c r="AA158" s="68"/>
      <c r="AB158" s="68"/>
      <c r="AC158" s="68"/>
      <c r="AD158" s="68"/>
      <c r="AE158" s="68"/>
      <c r="AF158" s="68"/>
      <c r="AG158" s="68"/>
      <c r="AH158" s="68"/>
    </row>
    <row r="159" spans="1:190" s="67" customFormat="1" ht="10.5" customHeight="1" thickBot="1" x14ac:dyDescent="0.25">
      <c r="A159" s="75"/>
      <c r="B159" s="75"/>
      <c r="C159" s="75"/>
      <c r="D159" s="19">
        <v>2023</v>
      </c>
      <c r="E159" s="74" t="s">
        <v>5</v>
      </c>
      <c r="F159" s="74" t="s">
        <v>5</v>
      </c>
      <c r="G159" s="73" t="s">
        <v>5</v>
      </c>
      <c r="H159" s="16"/>
      <c r="I159" s="72"/>
      <c r="J159" s="72"/>
      <c r="K159" s="30">
        <v>2023</v>
      </c>
      <c r="L159" s="71" t="s">
        <v>5</v>
      </c>
      <c r="M159" s="71" t="s">
        <v>5</v>
      </c>
      <c r="N159" s="70" t="s">
        <v>5</v>
      </c>
      <c r="O159" s="68"/>
      <c r="P159" s="68"/>
      <c r="Q159" s="69"/>
      <c r="R159" s="68"/>
      <c r="S159" s="68"/>
      <c r="T159" s="68"/>
      <c r="U159" s="68"/>
      <c r="V159" s="68"/>
      <c r="W159" s="68"/>
      <c r="X159" s="68"/>
      <c r="Y159" s="68"/>
      <c r="Z159" s="68"/>
      <c r="AA159" s="68"/>
      <c r="AB159" s="68"/>
      <c r="AC159" s="68"/>
      <c r="AD159" s="68"/>
      <c r="AE159" s="68"/>
      <c r="AF159" s="68"/>
      <c r="AG159" s="68"/>
      <c r="AH159" s="68"/>
    </row>
    <row r="160" spans="1:190" ht="10.5" customHeight="1" x14ac:dyDescent="0.2">
      <c r="A160" s="8" t="s">
        <v>7</v>
      </c>
      <c r="B160" s="8"/>
      <c r="C160" s="8"/>
      <c r="D160" s="39">
        <v>1990</v>
      </c>
      <c r="E160" s="43" t="s">
        <v>5</v>
      </c>
      <c r="F160" s="43" t="s">
        <v>5</v>
      </c>
      <c r="G160" s="42" t="s">
        <v>5</v>
      </c>
      <c r="H160" s="2"/>
      <c r="I160" s="66" t="s">
        <v>6</v>
      </c>
      <c r="J160" s="65"/>
      <c r="K160" s="64">
        <v>1990</v>
      </c>
      <c r="L160" s="63">
        <f>SUM(E126,E160,L126)</f>
        <v>1050</v>
      </c>
      <c r="M160" s="62">
        <f>SUM(F126,F160,M126)</f>
        <v>3449</v>
      </c>
      <c r="N160" s="61">
        <f>M160/L160</f>
        <v>3.2847619047619045</v>
      </c>
      <c r="GE160" s="1"/>
      <c r="GF160" s="1"/>
      <c r="GG160" s="1"/>
      <c r="GH160" s="1"/>
    </row>
    <row r="161" spans="1:190" ht="10.5" customHeight="1" x14ac:dyDescent="0.2">
      <c r="A161" s="49"/>
      <c r="B161" s="49"/>
      <c r="C161" s="49"/>
      <c r="D161" s="48">
        <v>1991</v>
      </c>
      <c r="E161" s="52" t="s">
        <v>5</v>
      </c>
      <c r="F161" s="52" t="s">
        <v>5</v>
      </c>
      <c r="G161" s="51" t="s">
        <v>5</v>
      </c>
      <c r="H161" s="2"/>
      <c r="I161" s="58"/>
      <c r="J161" s="57"/>
      <c r="K161" s="48">
        <v>1991</v>
      </c>
      <c r="L161" s="47">
        <f>SUM(E127,E161,L127)</f>
        <v>1185</v>
      </c>
      <c r="M161" s="46">
        <f>SUM(F127,F161,M127)</f>
        <v>3686</v>
      </c>
      <c r="N161" s="45">
        <f>M161/L161</f>
        <v>3.1105485232067509</v>
      </c>
      <c r="GE161" s="1"/>
      <c r="GF161" s="1"/>
      <c r="GG161" s="1"/>
      <c r="GH161" s="1"/>
    </row>
    <row r="162" spans="1:190" ht="10.5" customHeight="1" x14ac:dyDescent="0.2">
      <c r="A162" s="8"/>
      <c r="B162" s="8"/>
      <c r="C162" s="8"/>
      <c r="D162" s="39">
        <v>1992</v>
      </c>
      <c r="E162" s="43" t="s">
        <v>5</v>
      </c>
      <c r="F162" s="43" t="s">
        <v>5</v>
      </c>
      <c r="G162" s="42" t="s">
        <v>5</v>
      </c>
      <c r="H162" s="2"/>
      <c r="I162" s="60"/>
      <c r="J162" s="6"/>
      <c r="K162" s="39">
        <v>1992</v>
      </c>
      <c r="L162" s="38">
        <f>SUM(E128,E162,L128)</f>
        <v>3130</v>
      </c>
      <c r="M162" s="37">
        <f>SUM(F128,F162,M128)</f>
        <v>9979</v>
      </c>
      <c r="N162" s="36">
        <f>M162/L162</f>
        <v>3.1881789137380192</v>
      </c>
      <c r="GE162" s="1"/>
      <c r="GF162" s="1"/>
      <c r="GG162" s="1"/>
      <c r="GH162" s="1"/>
    </row>
    <row r="163" spans="1:190" ht="10.5" customHeight="1" x14ac:dyDescent="0.2">
      <c r="A163" s="49"/>
      <c r="B163" s="49"/>
      <c r="C163" s="49"/>
      <c r="D163" s="48">
        <v>1993</v>
      </c>
      <c r="E163" s="52">
        <v>214580</v>
      </c>
      <c r="F163" s="52">
        <v>184187</v>
      </c>
      <c r="G163" s="55">
        <f>F163/E163</f>
        <v>0.85836051822164228</v>
      </c>
      <c r="H163" s="2"/>
      <c r="I163" s="58"/>
      <c r="J163" s="57"/>
      <c r="K163" s="48">
        <v>1993</v>
      </c>
      <c r="L163" s="47">
        <f>SUM(E129,E163,L129)</f>
        <v>221155</v>
      </c>
      <c r="M163" s="46">
        <f>SUM(F129,F163,M129)</f>
        <v>206484</v>
      </c>
      <c r="N163" s="45">
        <f>M163/L163</f>
        <v>0.93366191132915832</v>
      </c>
      <c r="P163" s="35"/>
      <c r="GE163" s="1"/>
      <c r="GF163" s="1"/>
      <c r="GG163" s="1"/>
      <c r="GH163" s="1"/>
    </row>
    <row r="164" spans="1:190" ht="10.5" customHeight="1" x14ac:dyDescent="0.2">
      <c r="A164" s="8"/>
      <c r="B164" s="8"/>
      <c r="C164" s="8"/>
      <c r="D164" s="39">
        <v>1994</v>
      </c>
      <c r="E164" s="43">
        <v>386800</v>
      </c>
      <c r="F164" s="43">
        <v>348287</v>
      </c>
      <c r="G164" s="54">
        <f>F164/E164</f>
        <v>0.9004317476732161</v>
      </c>
      <c r="H164" s="2"/>
      <c r="I164" s="60"/>
      <c r="J164" s="6"/>
      <c r="K164" s="39">
        <v>1994</v>
      </c>
      <c r="L164" s="38">
        <f>SUM(E130,E164,L130)</f>
        <v>393638</v>
      </c>
      <c r="M164" s="37">
        <f>SUM(F130,F164,M130)</f>
        <v>366199</v>
      </c>
      <c r="N164" s="36">
        <f>M164/L164</f>
        <v>0.93029382325893328</v>
      </c>
      <c r="P164" s="35"/>
      <c r="GE164" s="1"/>
      <c r="GF164" s="1"/>
      <c r="GG164" s="1"/>
      <c r="GH164" s="1"/>
    </row>
    <row r="165" spans="1:190" ht="10.5" customHeight="1" x14ac:dyDescent="0.2">
      <c r="A165" s="49"/>
      <c r="B165" s="49"/>
      <c r="C165" s="49"/>
      <c r="D165" s="48">
        <v>1995</v>
      </c>
      <c r="E165" s="52">
        <v>368550</v>
      </c>
      <c r="F165" s="52">
        <v>332194</v>
      </c>
      <c r="G165" s="55">
        <f>F165/E165</f>
        <v>0.90135395468728807</v>
      </c>
      <c r="H165" s="2"/>
      <c r="I165" s="58"/>
      <c r="J165" s="57"/>
      <c r="K165" s="48">
        <v>1995</v>
      </c>
      <c r="L165" s="47">
        <f>SUM(E131,E165,L131)</f>
        <v>378632</v>
      </c>
      <c r="M165" s="46">
        <f>SUM(F131,F165,M131)</f>
        <v>351149</v>
      </c>
      <c r="N165" s="45">
        <f>M165/L165</f>
        <v>0.92741500982484315</v>
      </c>
      <c r="P165" s="35"/>
      <c r="GE165" s="1"/>
      <c r="GF165" s="1"/>
      <c r="GG165" s="1"/>
      <c r="GH165" s="1"/>
    </row>
    <row r="166" spans="1:190" ht="10.5" customHeight="1" x14ac:dyDescent="0.2">
      <c r="A166" s="8"/>
      <c r="B166" s="8"/>
      <c r="C166" s="8"/>
      <c r="D166" s="39">
        <v>1996</v>
      </c>
      <c r="E166" s="43">
        <v>378230</v>
      </c>
      <c r="F166" s="43">
        <v>392483</v>
      </c>
      <c r="G166" s="54">
        <f>F166/E166</f>
        <v>1.037683420141184</v>
      </c>
      <c r="H166" s="2"/>
      <c r="I166" s="60"/>
      <c r="J166" s="6"/>
      <c r="K166" s="39">
        <v>1996</v>
      </c>
      <c r="L166" s="38">
        <f>SUM(E132,E166,L132)</f>
        <v>386277</v>
      </c>
      <c r="M166" s="37">
        <f>SUM(F132,F166,M132)</f>
        <v>407654</v>
      </c>
      <c r="N166" s="36">
        <f>M166/L166</f>
        <v>1.0553411153136221</v>
      </c>
      <c r="P166" s="35"/>
      <c r="GE166" s="1"/>
      <c r="GF166" s="1"/>
      <c r="GG166" s="1"/>
      <c r="GH166" s="1"/>
    </row>
    <row r="167" spans="1:190" ht="10.5" customHeight="1" x14ac:dyDescent="0.2">
      <c r="A167" s="49"/>
      <c r="B167" s="49"/>
      <c r="C167" s="49"/>
      <c r="D167" s="48">
        <v>1997</v>
      </c>
      <c r="E167" s="52">
        <v>402040</v>
      </c>
      <c r="F167" s="52">
        <v>385829</v>
      </c>
      <c r="G167" s="55">
        <f>F167/E167</f>
        <v>0.95967814147845987</v>
      </c>
      <c r="H167" s="2"/>
      <c r="I167" s="58"/>
      <c r="J167" s="57"/>
      <c r="K167" s="48">
        <v>1997</v>
      </c>
      <c r="L167" s="47">
        <f>SUM(E133,E167,L133)</f>
        <v>406090</v>
      </c>
      <c r="M167" s="46">
        <f>SUM(F133,F167,M133)</f>
        <v>400067</v>
      </c>
      <c r="N167" s="45">
        <f>M167/L167</f>
        <v>0.98516831244305447</v>
      </c>
      <c r="P167" s="35"/>
      <c r="GE167" s="1"/>
      <c r="GF167" s="1"/>
      <c r="GG167" s="1"/>
      <c r="GH167" s="1"/>
    </row>
    <row r="168" spans="1:190" ht="10.5" customHeight="1" x14ac:dyDescent="0.2">
      <c r="A168" s="8"/>
      <c r="B168" s="8"/>
      <c r="C168" s="8"/>
      <c r="D168" s="39">
        <v>1998</v>
      </c>
      <c r="E168" s="43">
        <v>430000</v>
      </c>
      <c r="F168" s="43">
        <v>376057</v>
      </c>
      <c r="G168" s="54">
        <f>F168/E168</f>
        <v>0.87455116279069767</v>
      </c>
      <c r="H168" s="2"/>
      <c r="I168" s="60"/>
      <c r="J168" s="6"/>
      <c r="K168" s="39">
        <v>1998</v>
      </c>
      <c r="L168" s="38">
        <f>SUM(E134,E168,L134)</f>
        <v>431455</v>
      </c>
      <c r="M168" s="37">
        <f>SUM(F134,F168,M134)</f>
        <v>380943</v>
      </c>
      <c r="N168" s="36">
        <f>M168/L168</f>
        <v>0.88292637702657284</v>
      </c>
      <c r="P168" s="35"/>
      <c r="GE168" s="1"/>
      <c r="GF168" s="1"/>
      <c r="GG168" s="1"/>
      <c r="GH168" s="1"/>
    </row>
    <row r="169" spans="1:190" ht="10.5" customHeight="1" x14ac:dyDescent="0.2">
      <c r="A169" s="53"/>
      <c r="B169" s="49"/>
      <c r="C169" s="49"/>
      <c r="D169" s="48">
        <v>1999</v>
      </c>
      <c r="E169" s="47">
        <v>421230</v>
      </c>
      <c r="F169" s="47">
        <v>398945</v>
      </c>
      <c r="G169" s="55">
        <f>F169/E169</f>
        <v>0.94709541105809181</v>
      </c>
      <c r="H169" s="41"/>
      <c r="I169" s="59"/>
      <c r="J169" s="49"/>
      <c r="K169" s="48">
        <v>1999</v>
      </c>
      <c r="L169" s="47">
        <f>SUM(E135,E169,L135)</f>
        <v>425158</v>
      </c>
      <c r="M169" s="46">
        <f>SUM(F135,F169,M135)</f>
        <v>408767</v>
      </c>
      <c r="N169" s="45">
        <f>M169/L169</f>
        <v>0.96144727371941729</v>
      </c>
      <c r="P169" s="35"/>
      <c r="GG169" s="1"/>
      <c r="GH169" s="1"/>
    </row>
    <row r="170" spans="1:190" ht="10.5" customHeight="1" x14ac:dyDescent="0.2">
      <c r="A170" s="8"/>
      <c r="B170" s="8"/>
      <c r="C170" s="8"/>
      <c r="D170" s="39">
        <v>2000</v>
      </c>
      <c r="E170" s="38">
        <v>476170</v>
      </c>
      <c r="F170" s="38">
        <v>430408</v>
      </c>
      <c r="G170" s="54">
        <f>F170/E170</f>
        <v>0.90389566751370309</v>
      </c>
      <c r="H170" s="41"/>
      <c r="I170" s="40"/>
      <c r="J170" s="8"/>
      <c r="K170" s="39">
        <v>2000</v>
      </c>
      <c r="L170" s="38">
        <f>SUM(E136,E170,L136)</f>
        <v>483913</v>
      </c>
      <c r="M170" s="37">
        <f>SUM(F136,F170,M136)</f>
        <v>445620</v>
      </c>
      <c r="N170" s="36">
        <f>M170/L170</f>
        <v>0.9208680072657689</v>
      </c>
      <c r="P170" s="35"/>
      <c r="GG170" s="1"/>
      <c r="GH170" s="1"/>
    </row>
    <row r="171" spans="1:190" ht="10.5" customHeight="1" x14ac:dyDescent="0.2">
      <c r="A171" s="53"/>
      <c r="B171" s="53"/>
      <c r="C171" s="53"/>
      <c r="D171" s="48">
        <v>2001</v>
      </c>
      <c r="E171" s="47">
        <v>502490</v>
      </c>
      <c r="F171" s="47">
        <v>387382</v>
      </c>
      <c r="G171" s="55">
        <f>F171/E171</f>
        <v>0.77092479452327412</v>
      </c>
      <c r="H171" s="41"/>
      <c r="I171" s="58"/>
      <c r="J171" s="57"/>
      <c r="K171" s="48">
        <v>2001</v>
      </c>
      <c r="L171" s="47">
        <f>SUM(E137,E171,L137)</f>
        <v>542590</v>
      </c>
      <c r="M171" s="46">
        <f>SUM(F137,F171,M137)</f>
        <v>474966</v>
      </c>
      <c r="N171" s="45">
        <f>M171/L171</f>
        <v>0.87536814169077937</v>
      </c>
      <c r="P171" s="35"/>
      <c r="GG171" s="1"/>
      <c r="GH171" s="1"/>
    </row>
    <row r="172" spans="1:190" ht="10.5" customHeight="1" x14ac:dyDescent="0.2">
      <c r="A172" s="44"/>
      <c r="B172" s="44"/>
      <c r="C172" s="44"/>
      <c r="D172" s="39">
        <v>2002</v>
      </c>
      <c r="E172" s="38">
        <v>494715</v>
      </c>
      <c r="F172" s="38">
        <v>390985</v>
      </c>
      <c r="G172" s="54">
        <f>F172/E172</f>
        <v>0.79032372173877885</v>
      </c>
      <c r="H172" s="41"/>
      <c r="I172" s="40"/>
      <c r="J172" s="8"/>
      <c r="K172" s="39">
        <v>2002</v>
      </c>
      <c r="L172" s="38">
        <f>SUM(E138,E172,L138)</f>
        <v>501614</v>
      </c>
      <c r="M172" s="37">
        <f>SUM(F138,F172,M138)</f>
        <v>406744</v>
      </c>
      <c r="N172" s="36">
        <f>M172/L172</f>
        <v>0.81087050999374022</v>
      </c>
      <c r="P172" s="35"/>
      <c r="GG172" s="1"/>
      <c r="GH172" s="1"/>
    </row>
    <row r="173" spans="1:190" ht="10.5" customHeight="1" x14ac:dyDescent="0.2">
      <c r="A173" s="53"/>
      <c r="B173" s="53"/>
      <c r="C173" s="53"/>
      <c r="D173" s="48">
        <v>2003</v>
      </c>
      <c r="E173" s="46">
        <v>514564</v>
      </c>
      <c r="F173" s="46">
        <v>399490</v>
      </c>
      <c r="G173" s="55">
        <f>F173/E173</f>
        <v>0.77636601083635859</v>
      </c>
      <c r="H173" s="41"/>
      <c r="I173" s="50"/>
      <c r="J173" s="49"/>
      <c r="K173" s="48">
        <v>2003</v>
      </c>
      <c r="L173" s="47">
        <f>SUM(E139,E173,L139)</f>
        <v>514564</v>
      </c>
      <c r="M173" s="46">
        <f>SUM(F139,F173,M139)</f>
        <v>399490</v>
      </c>
      <c r="N173" s="45">
        <f>M173/L173</f>
        <v>0.77636601083635859</v>
      </c>
      <c r="P173" s="35"/>
      <c r="GG173" s="1"/>
      <c r="GH173" s="1"/>
    </row>
    <row r="174" spans="1:190" ht="10.5" customHeight="1" x14ac:dyDescent="0.2">
      <c r="A174" s="44"/>
      <c r="B174" s="44"/>
      <c r="C174" s="44"/>
      <c r="D174" s="39">
        <v>2004</v>
      </c>
      <c r="E174" s="38">
        <v>508950</v>
      </c>
      <c r="F174" s="38">
        <v>395307</v>
      </c>
      <c r="G174" s="54">
        <f>F174/E174</f>
        <v>0.77671087533156502</v>
      </c>
      <c r="H174" s="41"/>
      <c r="I174" s="40"/>
      <c r="J174" s="8"/>
      <c r="K174" s="39">
        <v>2004</v>
      </c>
      <c r="L174" s="38">
        <f>SUM(E140,E174,L140)</f>
        <v>883592</v>
      </c>
      <c r="M174" s="37">
        <f>SUM(F140,F174,M140)</f>
        <v>983480</v>
      </c>
      <c r="N174" s="36">
        <f>M174/L174</f>
        <v>1.1130476509520231</v>
      </c>
      <c r="P174" s="35"/>
      <c r="GG174" s="1"/>
      <c r="GH174" s="1"/>
    </row>
    <row r="175" spans="1:190" ht="10.5" customHeight="1" x14ac:dyDescent="0.2">
      <c r="A175" s="53"/>
      <c r="B175" s="53"/>
      <c r="C175" s="53"/>
      <c r="D175" s="48">
        <v>2005</v>
      </c>
      <c r="E175" s="47">
        <v>487854</v>
      </c>
      <c r="F175" s="47">
        <v>415939</v>
      </c>
      <c r="G175" s="55">
        <f>F175/E175</f>
        <v>0.85258909427820617</v>
      </c>
      <c r="H175" s="41"/>
      <c r="I175" s="50"/>
      <c r="J175" s="49"/>
      <c r="K175" s="48">
        <v>2005</v>
      </c>
      <c r="L175" s="47">
        <f>SUM(E141,E175,L141)</f>
        <v>891389</v>
      </c>
      <c r="M175" s="46">
        <f>SUM(F141,F175,M141)</f>
        <v>1145543</v>
      </c>
      <c r="N175" s="45">
        <f>M175/L175</f>
        <v>1.2851213106735668</v>
      </c>
      <c r="P175" s="35"/>
      <c r="GG175" s="1"/>
      <c r="GH175" s="1"/>
    </row>
    <row r="176" spans="1:190" ht="10.5" customHeight="1" x14ac:dyDescent="0.2">
      <c r="A176" s="44"/>
      <c r="B176" s="44"/>
      <c r="C176" s="44"/>
      <c r="D176" s="39">
        <v>2006</v>
      </c>
      <c r="E176" s="38">
        <v>467364</v>
      </c>
      <c r="F176" s="38">
        <v>386149</v>
      </c>
      <c r="G176" s="54">
        <f>F176/E176</f>
        <v>0.82622752287296408</v>
      </c>
      <c r="H176" s="41"/>
      <c r="I176" s="40"/>
      <c r="J176" s="8"/>
      <c r="K176" s="39">
        <v>2006</v>
      </c>
      <c r="L176" s="38">
        <f>SUM(E142,E176,L142)</f>
        <v>913669</v>
      </c>
      <c r="M176" s="37">
        <f>SUM(F142,F176,M142)</f>
        <v>1187999</v>
      </c>
      <c r="N176" s="36">
        <f>M176/L176</f>
        <v>1.3002509661595172</v>
      </c>
      <c r="P176" s="35"/>
      <c r="GG176" s="1"/>
      <c r="GH176" s="1"/>
    </row>
    <row r="177" spans="1:190" ht="10.5" customHeight="1" x14ac:dyDescent="0.2">
      <c r="A177" s="53"/>
      <c r="B177" s="53"/>
      <c r="C177" s="53"/>
      <c r="D177" s="48">
        <v>2007</v>
      </c>
      <c r="E177" s="47">
        <v>417998</v>
      </c>
      <c r="F177" s="47">
        <v>404184</v>
      </c>
      <c r="G177" s="55">
        <f>F177/E177</f>
        <v>0.9669519949856219</v>
      </c>
      <c r="H177" s="41"/>
      <c r="I177" s="50"/>
      <c r="J177" s="49"/>
      <c r="K177" s="48">
        <v>2007</v>
      </c>
      <c r="L177" s="47">
        <f>SUM(E143,E177,L143)</f>
        <v>890280</v>
      </c>
      <c r="M177" s="46">
        <f>SUM(F143,F177,M143)</f>
        <v>1260602</v>
      </c>
      <c r="N177" s="45">
        <f>M177/L177</f>
        <v>1.415961270611493</v>
      </c>
      <c r="P177" s="35"/>
      <c r="GG177" s="1"/>
      <c r="GH177" s="1"/>
    </row>
    <row r="178" spans="1:190" ht="10.5" customHeight="1" x14ac:dyDescent="0.2">
      <c r="A178" s="44"/>
      <c r="B178" s="44"/>
      <c r="C178" s="44"/>
      <c r="D178" s="39">
        <v>2008</v>
      </c>
      <c r="E178" s="38">
        <v>410209</v>
      </c>
      <c r="F178" s="38">
        <v>414164</v>
      </c>
      <c r="G178" s="54">
        <f>F178/E178</f>
        <v>1.0096414266873717</v>
      </c>
      <c r="H178" s="41"/>
      <c r="I178" s="40"/>
      <c r="J178" s="8"/>
      <c r="K178" s="39">
        <v>2008</v>
      </c>
      <c r="L178" s="38">
        <f>SUM(E144,E178,L144)</f>
        <v>891334</v>
      </c>
      <c r="M178" s="37">
        <f>SUM(F144,F178,M144)</f>
        <v>1258402</v>
      </c>
      <c r="N178" s="36">
        <f>M178/L178</f>
        <v>1.4118186897392</v>
      </c>
      <c r="P178" s="35"/>
      <c r="R178" s="56"/>
      <c r="GG178" s="1"/>
      <c r="GH178" s="1"/>
    </row>
    <row r="179" spans="1:190" ht="10.5" customHeight="1" x14ac:dyDescent="0.2">
      <c r="A179" s="53"/>
      <c r="B179" s="53"/>
      <c r="C179" s="53"/>
      <c r="D179" s="48">
        <v>2009</v>
      </c>
      <c r="E179" s="47">
        <v>417241</v>
      </c>
      <c r="F179" s="47">
        <v>410933</v>
      </c>
      <c r="G179" s="55">
        <f>F179/E179</f>
        <v>0.98488163914859761</v>
      </c>
      <c r="H179" s="41"/>
      <c r="I179" s="50"/>
      <c r="J179" s="49"/>
      <c r="K179" s="48">
        <v>2009</v>
      </c>
      <c r="L179" s="47">
        <f>SUM(E145,E179,L145)</f>
        <v>874911</v>
      </c>
      <c r="M179" s="46">
        <f>SUM(F145,F179,M145)</f>
        <v>1242065</v>
      </c>
      <c r="N179" s="45">
        <f>M179/L179</f>
        <v>1.4196472555494215</v>
      </c>
      <c r="P179" s="35"/>
      <c r="GG179" s="1"/>
      <c r="GH179" s="1"/>
    </row>
    <row r="180" spans="1:190" ht="10.5" customHeight="1" x14ac:dyDescent="0.2">
      <c r="A180" s="44"/>
      <c r="B180" s="44"/>
      <c r="C180" s="44"/>
      <c r="D180" s="39">
        <v>2010</v>
      </c>
      <c r="E180" s="38">
        <v>367683</v>
      </c>
      <c r="F180" s="38">
        <v>377725</v>
      </c>
      <c r="G180" s="54">
        <f>F180/E180</f>
        <v>1.0273115700209148</v>
      </c>
      <c r="H180" s="41"/>
      <c r="I180" s="40"/>
      <c r="J180" s="8"/>
      <c r="K180" s="39">
        <v>2010</v>
      </c>
      <c r="L180" s="38">
        <f>SUM(E146,E180,L146)</f>
        <v>828018</v>
      </c>
      <c r="M180" s="37">
        <f>SUM(F146,F180,M146)</f>
        <v>1217330</v>
      </c>
      <c r="N180" s="36">
        <f>M180/L180</f>
        <v>1.4701733537193635</v>
      </c>
      <c r="P180" s="35"/>
      <c r="GG180" s="1"/>
      <c r="GH180" s="1"/>
    </row>
    <row r="181" spans="1:190" ht="10.5" customHeight="1" x14ac:dyDescent="0.2">
      <c r="A181" s="53"/>
      <c r="B181" s="53"/>
      <c r="C181" s="53"/>
      <c r="D181" s="48">
        <v>2011</v>
      </c>
      <c r="E181" s="47">
        <v>422479</v>
      </c>
      <c r="F181" s="47">
        <v>419227</v>
      </c>
      <c r="G181" s="55">
        <f>F181/E181</f>
        <v>0.99230257598602534</v>
      </c>
      <c r="H181" s="41"/>
      <c r="I181" s="50"/>
      <c r="J181" s="49"/>
      <c r="K181" s="48">
        <v>2011</v>
      </c>
      <c r="L181" s="47">
        <f>SUM(E147,E181,L147)</f>
        <v>659081</v>
      </c>
      <c r="M181" s="46">
        <f>SUM(F147,F181,M147)</f>
        <v>860185</v>
      </c>
      <c r="N181" s="45">
        <f>M181/L181</f>
        <v>1.3051278977849461</v>
      </c>
      <c r="P181" s="35"/>
      <c r="GG181" s="1"/>
      <c r="GH181" s="1"/>
    </row>
    <row r="182" spans="1:190" ht="10.5" customHeight="1" x14ac:dyDescent="0.2">
      <c r="A182" s="44"/>
      <c r="B182" s="44"/>
      <c r="C182" s="44"/>
      <c r="D182" s="39">
        <v>2012</v>
      </c>
      <c r="E182" s="38">
        <v>445100</v>
      </c>
      <c r="F182" s="38">
        <v>417517</v>
      </c>
      <c r="G182" s="54">
        <f>F182/E182</f>
        <v>0.93802965625702095</v>
      </c>
      <c r="H182" s="41"/>
      <c r="I182" s="40"/>
      <c r="J182" s="8"/>
      <c r="K182" s="39">
        <v>2012</v>
      </c>
      <c r="L182" s="38">
        <f>SUM(E148,E182,L148)</f>
        <v>665193</v>
      </c>
      <c r="M182" s="37">
        <f>SUM(F148,F182,M148)</f>
        <v>822803</v>
      </c>
      <c r="N182" s="36">
        <f>M182/L182</f>
        <v>1.2369387531137579</v>
      </c>
      <c r="P182" s="35"/>
      <c r="GG182" s="1"/>
      <c r="GH182" s="1"/>
    </row>
    <row r="183" spans="1:190" ht="10.5" customHeight="1" x14ac:dyDescent="0.2">
      <c r="A183" s="53"/>
      <c r="B183" s="53"/>
      <c r="C183" s="53"/>
      <c r="D183" s="48">
        <v>2013</v>
      </c>
      <c r="E183" s="47">
        <v>429977</v>
      </c>
      <c r="F183" s="47">
        <v>413198</v>
      </c>
      <c r="G183" s="55">
        <f>F183/E183</f>
        <v>0.96097698248976104</v>
      </c>
      <c r="H183" s="41"/>
      <c r="I183" s="50"/>
      <c r="J183" s="49"/>
      <c r="K183" s="48">
        <v>2013</v>
      </c>
      <c r="L183" s="47">
        <f>SUM(E149,E183,L149)</f>
        <v>697813</v>
      </c>
      <c r="M183" s="46">
        <f>SUM(F149,F183,M149)</f>
        <v>902697</v>
      </c>
      <c r="N183" s="45">
        <f>M183/L183</f>
        <v>1.2936087461827166</v>
      </c>
      <c r="P183" s="35"/>
      <c r="GG183" s="1"/>
      <c r="GH183" s="1"/>
    </row>
    <row r="184" spans="1:190" ht="10.5" customHeight="1" x14ac:dyDescent="0.2">
      <c r="A184" s="44"/>
      <c r="B184" s="44"/>
      <c r="C184" s="44"/>
      <c r="D184" s="39">
        <v>2014</v>
      </c>
      <c r="E184" s="38">
        <v>451918</v>
      </c>
      <c r="F184" s="38">
        <v>419067</v>
      </c>
      <c r="G184" s="54">
        <f>F184/E184</f>
        <v>0.92730760890249997</v>
      </c>
      <c r="H184" s="41"/>
      <c r="I184" s="40"/>
      <c r="J184" s="8"/>
      <c r="K184" s="39">
        <v>2014</v>
      </c>
      <c r="L184" s="38">
        <f>SUM(E150,E184,L150)</f>
        <v>701812</v>
      </c>
      <c r="M184" s="37">
        <f>SUM(F150,F184,M150)</f>
        <v>866237</v>
      </c>
      <c r="N184" s="36">
        <f>M184/L184</f>
        <v>1.2342863900873737</v>
      </c>
      <c r="P184" s="35"/>
      <c r="GG184" s="1"/>
      <c r="GH184" s="1"/>
    </row>
    <row r="185" spans="1:190" ht="10.5" customHeight="1" x14ac:dyDescent="0.2">
      <c r="A185" s="53"/>
      <c r="B185" s="53"/>
      <c r="C185" s="53"/>
      <c r="D185" s="48">
        <v>2015</v>
      </c>
      <c r="E185" s="47">
        <v>440394</v>
      </c>
      <c r="F185" s="47">
        <v>417625</v>
      </c>
      <c r="G185" s="55">
        <f>F185/E185</f>
        <v>0.94829856900866039</v>
      </c>
      <c r="H185" s="41"/>
      <c r="I185" s="50"/>
      <c r="J185" s="49"/>
      <c r="K185" s="48">
        <v>2015</v>
      </c>
      <c r="L185" s="47">
        <f>SUM(E151,E185,L151)</f>
        <v>674473</v>
      </c>
      <c r="M185" s="46">
        <f>SUM(F151,F185,M151)</f>
        <v>841319</v>
      </c>
      <c r="N185" s="45">
        <f>M185/L185</f>
        <v>1.2473723929645812</v>
      </c>
      <c r="P185" s="35"/>
      <c r="GG185" s="1"/>
      <c r="GH185" s="1"/>
    </row>
    <row r="186" spans="1:190" ht="10.5" customHeight="1" x14ac:dyDescent="0.2">
      <c r="A186" s="44"/>
      <c r="B186" s="44"/>
      <c r="C186" s="44"/>
      <c r="D186" s="39">
        <v>2016</v>
      </c>
      <c r="E186" s="38">
        <v>397132</v>
      </c>
      <c r="F186" s="38">
        <v>399339</v>
      </c>
      <c r="G186" s="54">
        <f>F186/E186</f>
        <v>1.0055573461720537</v>
      </c>
      <c r="H186" s="41"/>
      <c r="I186" s="40"/>
      <c r="J186" s="8"/>
      <c r="K186" s="39">
        <v>2016</v>
      </c>
      <c r="L186" s="38">
        <f>SUM(E152,E186,L152)</f>
        <v>488468</v>
      </c>
      <c r="M186" s="37">
        <f>SUM(F152,F186,M152)</f>
        <v>836670</v>
      </c>
      <c r="N186" s="36">
        <f>M186/L186</f>
        <v>1.7128450584275736</v>
      </c>
      <c r="P186" s="35"/>
      <c r="GG186" s="1"/>
      <c r="GH186" s="1"/>
    </row>
    <row r="187" spans="1:190" ht="10.5" customHeight="1" x14ac:dyDescent="0.2">
      <c r="A187" s="53"/>
      <c r="B187" s="53"/>
      <c r="C187" s="53"/>
      <c r="D187" s="48">
        <v>2017</v>
      </c>
      <c r="E187" s="47">
        <v>411866</v>
      </c>
      <c r="F187" s="47">
        <v>413269.04</v>
      </c>
      <c r="G187" s="55">
        <f>F187/E187</f>
        <v>1.0034065448471103</v>
      </c>
      <c r="H187" s="41"/>
      <c r="I187" s="50"/>
      <c r="J187" s="49"/>
      <c r="K187" s="48">
        <v>2017</v>
      </c>
      <c r="L187" s="47">
        <f>SUM(E153,E187,L153)</f>
        <v>456039</v>
      </c>
      <c r="M187" s="46">
        <f>SUM(F153,F187,M153)</f>
        <v>630237.39999999991</v>
      </c>
      <c r="N187" s="45">
        <f>M187/L187</f>
        <v>1.3819813656288167</v>
      </c>
      <c r="P187" s="35"/>
      <c r="GG187" s="1"/>
      <c r="GH187" s="1"/>
    </row>
    <row r="188" spans="1:190" ht="10.5" customHeight="1" x14ac:dyDescent="0.2">
      <c r="A188" s="44"/>
      <c r="B188" s="44"/>
      <c r="C188" s="44"/>
      <c r="D188" s="39">
        <v>2018</v>
      </c>
      <c r="E188" s="38">
        <v>404793</v>
      </c>
      <c r="F188" s="38">
        <v>411786</v>
      </c>
      <c r="G188" s="54">
        <f>F188/E188</f>
        <v>1.0172754963648087</v>
      </c>
      <c r="H188" s="41"/>
      <c r="I188" s="40"/>
      <c r="J188" s="8"/>
      <c r="K188" s="39">
        <v>2018</v>
      </c>
      <c r="L188" s="38">
        <f>SUM(E154,E188,L154)</f>
        <v>404793</v>
      </c>
      <c r="M188" s="37">
        <f>SUM(F154,F188,M154)</f>
        <v>411786</v>
      </c>
      <c r="N188" s="36">
        <f>M188/L188</f>
        <v>1.0172754963648087</v>
      </c>
      <c r="P188" s="35"/>
      <c r="GG188" s="1"/>
      <c r="GH188" s="1"/>
    </row>
    <row r="189" spans="1:190" ht="10.5" customHeight="1" x14ac:dyDescent="0.2">
      <c r="A189" s="53"/>
      <c r="B189" s="53"/>
      <c r="C189" s="53"/>
      <c r="D189" s="48">
        <v>2019</v>
      </c>
      <c r="E189" s="52">
        <v>402096</v>
      </c>
      <c r="F189" s="52">
        <v>399505</v>
      </c>
      <c r="G189" s="51">
        <f>F189/E189</f>
        <v>0.99355626517050655</v>
      </c>
      <c r="H189" s="41"/>
      <c r="I189" s="50"/>
      <c r="J189" s="49"/>
      <c r="K189" s="48">
        <v>2019</v>
      </c>
      <c r="L189" s="47">
        <f>SUM(E155,E189,L155)</f>
        <v>402096</v>
      </c>
      <c r="M189" s="46">
        <f>SUM(F155,F189,M155)</f>
        <v>399505</v>
      </c>
      <c r="N189" s="45">
        <f>M189/L189</f>
        <v>0.99355626517050655</v>
      </c>
      <c r="P189" s="35"/>
      <c r="GG189" s="1"/>
      <c r="GH189" s="1"/>
    </row>
    <row r="190" spans="1:190" ht="10.5" customHeight="1" x14ac:dyDescent="0.2">
      <c r="A190" s="44"/>
      <c r="B190" s="44"/>
      <c r="C190" s="44"/>
      <c r="D190" s="39">
        <v>2020</v>
      </c>
      <c r="E190" s="43">
        <v>322189</v>
      </c>
      <c r="F190" s="43">
        <v>319574.74</v>
      </c>
      <c r="G190" s="42">
        <f>F190/E190</f>
        <v>0.99188594272306008</v>
      </c>
      <c r="H190" s="41"/>
      <c r="I190" s="40"/>
      <c r="J190" s="8"/>
      <c r="K190" s="39">
        <v>2020</v>
      </c>
      <c r="L190" s="38">
        <f>SUM(E156,E190,L156)</f>
        <v>322189</v>
      </c>
      <c r="M190" s="37">
        <f>SUM(F156,F190,M156)</f>
        <v>319574.74</v>
      </c>
      <c r="N190" s="36">
        <f>M190/L190</f>
        <v>0.99188594272306008</v>
      </c>
      <c r="P190" s="35"/>
      <c r="GG190" s="1"/>
      <c r="GH190" s="1"/>
    </row>
    <row r="191" spans="1:190" customFormat="1" ht="10.5" customHeight="1" x14ac:dyDescent="0.2">
      <c r="A191" s="34"/>
      <c r="B191" s="34"/>
      <c r="C191" s="34"/>
      <c r="D191" s="30">
        <v>2021</v>
      </c>
      <c r="E191" s="29">
        <v>403039</v>
      </c>
      <c r="F191" s="29">
        <v>399316.47999999998</v>
      </c>
      <c r="G191" s="33">
        <f>F191/E191</f>
        <v>0.99076387148638212</v>
      </c>
      <c r="H191" s="16"/>
      <c r="I191" s="32"/>
      <c r="J191" s="31"/>
      <c r="K191" s="30">
        <v>2021</v>
      </c>
      <c r="L191" s="29">
        <f>SUM(E157,E191,L157)</f>
        <v>403039</v>
      </c>
      <c r="M191" s="29">
        <f>SUM(F157,F191,M157)</f>
        <v>399316.47999999998</v>
      </c>
      <c r="N191" s="28">
        <f>M191/L191</f>
        <v>0.99076387148638212</v>
      </c>
      <c r="O191" s="9"/>
      <c r="P191" s="10"/>
      <c r="Q191" s="9"/>
      <c r="R191" s="9"/>
      <c r="S191" s="9"/>
      <c r="T191" s="9"/>
      <c r="U191" s="9"/>
      <c r="V191" s="9"/>
      <c r="W191" s="9"/>
      <c r="X191" s="9"/>
      <c r="Y191" s="9"/>
      <c r="Z191" s="9"/>
      <c r="AA191" s="9"/>
      <c r="AB191" s="9"/>
      <c r="AC191" s="9"/>
      <c r="AD191" s="9"/>
      <c r="AE191" s="9"/>
      <c r="AF191" s="9"/>
      <c r="AG191" s="9"/>
      <c r="AH191" s="9"/>
    </row>
    <row r="192" spans="1:190" customFormat="1" ht="10.5" customHeight="1" x14ac:dyDescent="0.2">
      <c r="A192" s="27"/>
      <c r="B192" s="27"/>
      <c r="C192" s="27"/>
      <c r="D192" s="23">
        <v>2022</v>
      </c>
      <c r="E192" s="22">
        <v>416316</v>
      </c>
      <c r="F192" s="22">
        <v>403652.52</v>
      </c>
      <c r="G192" s="26">
        <f>F192/E192</f>
        <v>0.96958204825180871</v>
      </c>
      <c r="H192" s="16"/>
      <c r="I192" s="25"/>
      <c r="J192" s="24"/>
      <c r="K192" s="23">
        <v>2022</v>
      </c>
      <c r="L192" s="22">
        <f>SUM(E158,E192,L158)</f>
        <v>416316</v>
      </c>
      <c r="M192" s="22">
        <f>SUM(F158,F192,M158)</f>
        <v>403652.52</v>
      </c>
      <c r="N192" s="21">
        <f>M192/L192</f>
        <v>0.96958204825180871</v>
      </c>
      <c r="O192" s="9"/>
      <c r="P192" s="10"/>
      <c r="Q192" s="9"/>
      <c r="R192" s="9"/>
      <c r="S192" s="9"/>
      <c r="T192" s="9"/>
      <c r="U192" s="9"/>
      <c r="V192" s="9"/>
      <c r="W192" s="9"/>
      <c r="X192" s="9"/>
      <c r="Y192" s="9"/>
      <c r="Z192" s="9"/>
      <c r="AA192" s="9"/>
      <c r="AB192" s="9"/>
      <c r="AC192" s="9"/>
      <c r="AD192" s="9"/>
      <c r="AE192" s="9"/>
      <c r="AF192" s="9"/>
      <c r="AG192" s="9"/>
      <c r="AH192" s="9"/>
    </row>
    <row r="193" spans="1:34" customFormat="1" ht="10.5" customHeight="1" thickBot="1" x14ac:dyDescent="0.25">
      <c r="A193" s="20"/>
      <c r="B193" s="20"/>
      <c r="C193" s="20"/>
      <c r="D193" s="19" t="s">
        <v>4</v>
      </c>
      <c r="E193" s="18">
        <v>334083</v>
      </c>
      <c r="F193" s="18">
        <v>314045</v>
      </c>
      <c r="G193" s="17">
        <f>F193/E193</f>
        <v>0.94002089301161684</v>
      </c>
      <c r="H193" s="16"/>
      <c r="I193" s="15"/>
      <c r="J193" s="14"/>
      <c r="K193" s="13" t="s">
        <v>4</v>
      </c>
      <c r="L193" s="12">
        <f>SUM(E159,E193,L159)</f>
        <v>334083</v>
      </c>
      <c r="M193" s="12">
        <f>SUM(F159,F193,M159)</f>
        <v>314045</v>
      </c>
      <c r="N193" s="11">
        <f>M193/L193</f>
        <v>0.94002089301161684</v>
      </c>
      <c r="O193" s="9"/>
      <c r="P193" s="10"/>
      <c r="Q193" s="9"/>
      <c r="R193" s="9"/>
      <c r="S193" s="9"/>
      <c r="T193" s="9"/>
      <c r="U193" s="9"/>
      <c r="V193" s="9"/>
      <c r="W193" s="9"/>
      <c r="X193" s="9"/>
      <c r="Y193" s="9"/>
      <c r="Z193" s="9"/>
      <c r="AA193" s="9"/>
      <c r="AB193" s="9"/>
      <c r="AC193" s="9"/>
      <c r="AD193" s="9"/>
      <c r="AE193" s="9"/>
      <c r="AF193" s="9"/>
      <c r="AG193" s="9"/>
      <c r="AH193" s="9"/>
    </row>
    <row r="194" spans="1:34" ht="7.5" customHeight="1" x14ac:dyDescent="0.2">
      <c r="A194" s="8"/>
      <c r="B194" s="8"/>
      <c r="C194" s="8"/>
    </row>
    <row r="195" spans="1:34" ht="11.25" customHeight="1" x14ac:dyDescent="0.2">
      <c r="A195" s="8" t="s">
        <v>3</v>
      </c>
      <c r="B195" s="8"/>
      <c r="C195" s="8"/>
    </row>
    <row r="196" spans="1:34" ht="7.5" customHeight="1" x14ac:dyDescent="0.2">
      <c r="A196" s="8"/>
      <c r="B196" s="8"/>
      <c r="C196" s="8"/>
    </row>
    <row r="197" spans="1:34" ht="11.25" customHeight="1" x14ac:dyDescent="0.2">
      <c r="A197" s="6" t="s">
        <v>2</v>
      </c>
    </row>
    <row r="198" spans="1:34" ht="7.5" customHeight="1" x14ac:dyDescent="0.2">
      <c r="B198" s="7"/>
    </row>
    <row r="199" spans="1:34" ht="11.25" customHeight="1" x14ac:dyDescent="0.2">
      <c r="A199" s="6" t="s">
        <v>1</v>
      </c>
      <c r="B199" s="5" t="s">
        <v>0</v>
      </c>
    </row>
  </sheetData>
  <mergeCells count="4">
    <mergeCell ref="A5:B6"/>
    <mergeCell ref="B116:N116"/>
    <mergeCell ref="A110:N110"/>
    <mergeCell ref="A39:B40"/>
  </mergeCells>
  <hyperlinks>
    <hyperlink ref="B199" r:id="rId1" xr:uid="{375791DD-5E7F-479C-8781-55EE90F05217}"/>
    <hyperlink ref="B118" r:id="rId2" xr:uid="{E935A936-94AC-45C8-B18B-51124FC4E911}"/>
  </hyperlinks>
  <printOptions horizontalCentered="1"/>
  <pageMargins left="0.25" right="0.25" top="0.25" bottom="0.25" header="0" footer="0"/>
  <pageSetup scale="56" orientation="portrait" r:id="rId3"/>
  <headerFooter alignWithMargins="0"/>
  <rowBreaks count="1" manualBreakCount="1">
    <brk id="12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 5.15</vt:lpstr>
      <vt:lpstr>'T 5.15'!Print_Area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Mackenzie Cope</dc:creator>
  <cp:lastModifiedBy>Mackenzie Cope</cp:lastModifiedBy>
  <dcterms:created xsi:type="dcterms:W3CDTF">2024-03-28T19:09:13Z</dcterms:created>
  <dcterms:modified xsi:type="dcterms:W3CDTF">2024-03-28T19:09:27Z</dcterms:modified>
</cp:coreProperties>
</file>